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28.xml"/>
  <Override ContentType="application/vnd.openxmlformats-officedocument.spreadsheetml.worksheet+xml" PartName="/xl/worksheets/sheet23.xml"/>
  <Override ContentType="application/vnd.openxmlformats-officedocument.spreadsheetml.worksheet+xml" PartName="/xl/worksheets/sheet10.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29.xml"/>
  <Override ContentType="application/vnd.openxmlformats-officedocument.spreadsheetml.worksheet+xml" PartName="/xl/worksheets/sheet20.xml"/>
  <Override ContentType="application/vnd.openxmlformats-officedocument.spreadsheetml.worksheet+xml" PartName="/xl/worksheets/sheet1.xml"/>
  <Override ContentType="application/vnd.openxmlformats-officedocument.spreadsheetml.worksheet+xml" PartName="/xl/worksheets/sheet24.xml"/>
  <Override ContentType="application/vnd.openxmlformats-officedocument.spreadsheetml.worksheet+xml" PartName="/xl/worksheets/sheet9.xml"/>
  <Override ContentType="application/vnd.openxmlformats-officedocument.spreadsheetml.worksheet+xml" PartName="/xl/worksheets/sheet4.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25.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30.xml"/>
  <Override ContentType="application/vnd.openxmlformats-officedocument.spreadsheetml.worksheet+xml" PartName="/xl/worksheets/sheet27.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8.xml"/>
  <Override ContentType="application/vnd.openxmlformats-officedocument.spreadsheetml.worksheet+xml" PartName="/xl/worksheets/sheet26.xml"/>
  <Override ContentType="application/vnd.openxmlformats-officedocument.spreadsheetml.worksheet+xml" PartName="/xl/worksheets/sheet3.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26.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5.xml"/>
  <Override ContentType="application/vnd.openxmlformats-officedocument.drawing+xml" PartName="/xl/drawings/drawing30.xml"/>
  <Override ContentType="application/vnd.openxmlformats-officedocument.drawing+xml" PartName="/xl/drawings/drawing21.xml"/>
  <Override ContentType="application/vnd.openxmlformats-officedocument.drawing+xml" PartName="/xl/drawings/drawing27.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22.xml"/>
  <Override ContentType="application/vnd.openxmlformats-officedocument.drawing+xml" PartName="/xl/drawings/drawing10.xml"/>
  <Override ContentType="application/vnd.openxmlformats-officedocument.drawing+xml" PartName="/xl/drawings/drawing28.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23.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5.xml"/>
  <Override ContentType="application/vnd.openxmlformats-officedocument.drawing+xml" PartName="/xl/drawings/drawing29.xml"/>
  <Override ContentType="application/vnd.openxmlformats-officedocument.drawing+xml" PartName="/xl/drawings/drawing24.xml"/>
  <Override ContentType="application/vnd.openxmlformats-officedocument.drawing+xml" PartName="/xl/drawings/drawing11.xml"/>
  <Override ContentType="application/vnd.openxmlformats-officedocument.drawing+xml" PartName="/xl/drawings/drawing20.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otals" sheetId="1" r:id="rId4"/>
    <sheet state="visible" name="Likely but not confirmed gifts" sheetId="2" r:id="rId5"/>
    <sheet state="visible" name="Gifts noted by news outlets" sheetId="3" r:id="rId6"/>
    <sheet state="visible" name="Earlier gifts via LAT et al" sheetId="4" r:id="rId7"/>
    <sheet state="visible" name="SOC awards" sheetId="5" r:id="rId8"/>
    <sheet state="visible" name="2000" sheetId="6" r:id="rId9"/>
    <sheet state="visible" name="2001" sheetId="7" r:id="rId10"/>
    <sheet state="visible" name="2002" sheetId="8" r:id="rId11"/>
    <sheet state="visible" name="2003" sheetId="9" r:id="rId12"/>
    <sheet state="visible" name="2004" sheetId="10" r:id="rId13"/>
    <sheet state="visible" name="2005" sheetId="11" r:id="rId14"/>
    <sheet state="visible" name="2006" sheetId="12" r:id="rId15"/>
    <sheet state="visible" name="2007" sheetId="13" r:id="rId16"/>
    <sheet state="visible" name="2008" sheetId="14" r:id="rId17"/>
    <sheet state="visible" name="2009" sheetId="15" r:id="rId18"/>
    <sheet state="visible" name="2010" sheetId="16" r:id="rId19"/>
    <sheet state="visible" name="2011" sheetId="17" r:id="rId20"/>
    <sheet state="visible" name="2012" sheetId="18" r:id="rId21"/>
    <sheet state="visible" name="2013" sheetId="19" r:id="rId22"/>
    <sheet state="visible" name="2014" sheetId="20" r:id="rId23"/>
    <sheet state="visible" name="2015" sheetId="21" r:id="rId24"/>
    <sheet state="visible" name="2016" sheetId="22" r:id="rId25"/>
    <sheet state="visible" name="2017" sheetId="23" r:id="rId26"/>
    <sheet state="visible" name="2018" sheetId="24" r:id="rId27"/>
    <sheet state="visible" name="2019" sheetId="25" r:id="rId28"/>
    <sheet state="visible" name="2020" sheetId="26" r:id="rId29"/>
    <sheet state="visible" name="2021" sheetId="27" r:id="rId30"/>
    <sheet state="visible" name="2022" sheetId="28" r:id="rId31"/>
    <sheet state="visible" name="2023" sheetId="29" r:id="rId32"/>
    <sheet state="visible" name="2024" sheetId="30" r:id="rId33"/>
  </sheets>
  <definedNames/>
  <calcPr/>
</workbook>
</file>

<file path=xl/sharedStrings.xml><?xml version="1.0" encoding="utf-8"?>
<sst xmlns="http://schemas.openxmlformats.org/spreadsheetml/2006/main" count="2247" uniqueCount="758">
  <si>
    <t>Justice Name</t>
  </si>
  <si>
    <t>Total # of Gifts* Identified by FTC</t>
  </si>
  <si>
    <t>Total $ Amount</t>
  </si>
  <si>
    <t># of Gifts IDed by FTC 1/1/04-12/31/23</t>
  </si>
  <si>
    <t>$ Amount 1/1/04-12/31/23</t>
  </si>
  <si>
    <t># of Additional "Likely Gifts"</t>
  </si>
  <si>
    <t>$ Amount</t>
  </si>
  <si>
    <t># of Additional "Likely Gifts" 1/1/04-12/31/23</t>
  </si>
  <si>
    <t>Total IDed Gifts Plus "Likely Gifts" 1/1/04-12/31/23</t>
  </si>
  <si>
    <t>$ Amount IDed Plus "Likely Gifts" 1/1/04-12/31/23</t>
  </si>
  <si>
    <t>Total No. Incl. "Likely"</t>
  </si>
  <si>
    <t>Total $ Incl. "Likely"</t>
  </si>
  <si>
    <t># Gifts Included on Financial Disclosure Reports**</t>
  </si>
  <si>
    <t>% of All Gifts Disclosed</t>
  </si>
  <si>
    <t>Notes</t>
  </si>
  <si>
    <t>Souter</t>
  </si>
  <si>
    <t>Kavanaugh</t>
  </si>
  <si>
    <t>Barrett</t>
  </si>
  <si>
    <t>Kagan</t>
  </si>
  <si>
    <t>Rehnquist</t>
  </si>
  <si>
    <t>Unreported gifts likely below reporting threshold</t>
  </si>
  <si>
    <t>Breyer</t>
  </si>
  <si>
    <t>Gorsuch</t>
  </si>
  <si>
    <t>Jackson</t>
  </si>
  <si>
    <t>Pct doesn't include 2023 gift since no 2024 FDR yet</t>
  </si>
  <si>
    <t>Roberts</t>
  </si>
  <si>
    <t>Pct doesn't include 2023 gift since no 2023 FDR yet</t>
  </si>
  <si>
    <t>Alito</t>
  </si>
  <si>
    <t>Kennedy</t>
  </si>
  <si>
    <t>Stevens</t>
  </si>
  <si>
    <t>Sotomayor</t>
  </si>
  <si>
    <t>Ginsburg</t>
  </si>
  <si>
    <t>Scalia</t>
  </si>
  <si>
    <t>O'Connor</t>
  </si>
  <si>
    <t>Thomas</t>
  </si>
  <si>
    <r>
      <rPr>
        <rFont val="Arial"/>
        <b/>
        <color rgb="FF000000"/>
      </rPr>
      <t xml:space="preserve">* "Identified" / "IDed" does not mean "reported on a disclosure." </t>
    </r>
    <r>
      <rPr>
        <rFont val="Arial"/>
        <b val="0"/>
        <color rgb="FF000000"/>
      </rPr>
      <t>For example, Justice Thomas has only reported 27 of the above gifts on his disclosures. Gifts listed on disclosures are highlighted in yellow in subsequent tabs.</t>
    </r>
  </si>
  <si>
    <t>Across all the years and all the tabs, we count "meals" and "lodging" as two gifts, and we count each leg of a roundtrip flight as one gift, so it's two gifts per roundtrip, and unless otherwise stated, we assign the cost per hour of a flight on a private plane to be $10,000 (can range from $5,000 to $25,000, depending on plane size and other circumstances). Gifts on the 2023 disclosures will be updated shortly (we counted six, so the 344 number is now 350).</t>
  </si>
  <si>
    <t>Justices’ gift-reporting threshold by year: 2023-2025: $480 | 2020-2022: $415 | 2017-2019: $390 | 2014-2016: $375 | 2011-2013: $350 | 2008-2010: $335 | 2005-2007: $305 | 2002-2004: $285 | 1999-2001: $260 | 1981-1998: $250</t>
  </si>
  <si>
    <t>Year</t>
  </si>
  <si>
    <t>Gift</t>
  </si>
  <si>
    <t>Source</t>
  </si>
  <si>
    <t>Value</t>
  </si>
  <si>
    <t>Where Listed</t>
  </si>
  <si>
    <t>Clarence Thomas</t>
  </si>
  <si>
    <t>Any year he went to Topridge</t>
  </si>
  <si>
    <t>Roundtrip flight on private plane from D.C. area to Keese Mill, N.Y. (34 gifts)</t>
  </si>
  <si>
    <t>HRZNAR, LLC</t>
  </si>
  <si>
    <t>ProPublica</t>
  </si>
  <si>
    <t>"Thomas has been vacationing at Topridge virtually every summer for more than two decades, according to interviews with more than a dozen visitors and former resort staff, as well as records obtained by ProPublica." This omits trips in 2017, 2018 and 2022 that were confirmed by ProPublica</t>
  </si>
  <si>
    <t>Meals and lodging at Topridge resort (34 gifts)</t>
  </si>
  <si>
    <t>Topridge Holdings, LLC</t>
  </si>
  <si>
    <t>Based on comps but on the low end; $2,250/night x 6 nights x 17 years</t>
  </si>
  <si>
    <t>Any year he went to Bohemian Grove, minus the six times ProPublica confired</t>
  </si>
  <si>
    <t>Travel to Bohemian Grove (19 gifts)</t>
  </si>
  <si>
    <t>HRZNAR, LLC, and/or David and Charles Koch</t>
  </si>
  <si>
    <t>"Thomas has been a regular at the Grove for 25 years as Harlan Crow’s guest, according to internal documents and interviews with dozens of members, other guests and workers at the retreat." Take out the six confirmed stays and assume Thomas flew private to half the time for the other 19, i.e. 19 legs of private travel taking 5.25 hrs.</t>
  </si>
  <si>
    <t>Meals and loding at Bohemian Grove (38 gifts)</t>
  </si>
  <si>
    <t>Harlan Crow and/or David and Charles Koch</t>
  </si>
  <si>
    <r>
      <rPr/>
      <t xml:space="preserve">Based on PP-obtained guest </t>
    </r>
    <r>
      <rPr>
        <color rgb="FF1155CC"/>
        <u/>
      </rPr>
      <t>form</t>
    </r>
    <r>
      <rPr/>
      <t>; $2,852 for meals and lodging x 19 years, assuming a four-night stay per trip</t>
    </r>
  </si>
  <si>
    <t>Scholarship for grandnephew (1 gift)</t>
  </si>
  <si>
    <t>Horatio Alger Association</t>
  </si>
  <si>
    <t>N.Y. Times</t>
  </si>
  <si>
    <t>"The Horatio Alger Association [...] directed money to two Virginia prep schools [...]. One [scholarship...], begun at Randolph-Macon Academy in 2007, coincided with Justice Thomas’s great-nephew’s time there."</t>
  </si>
  <si>
    <t>TOTAL THOMAS</t>
  </si>
  <si>
    <t>126 GIFTS, 101 of them accepted 2004-2023</t>
  </si>
  <si>
    <t>Total number of gifts</t>
  </si>
  <si>
    <t>Total value of gifts</t>
  </si>
  <si>
    <t>2004-2023 total: $1,787,684</t>
  </si>
  <si>
    <t>Antonin Scalia</t>
  </si>
  <si>
    <t>Unknown</t>
  </si>
  <si>
    <t>Meals and lodging at Blackhawk in Concordia Parish, La.</t>
  </si>
  <si>
    <t>Blackhawk Hunting LLC</t>
  </si>
  <si>
    <t>Bruce article</t>
  </si>
  <si>
    <t>At least one hunting trip on that property, per the article, based on comps; unclear if hunting guide was also comped</t>
  </si>
  <si>
    <t>Meals and lodging at Grosse Savanne in Lake Charles, La.</t>
  </si>
  <si>
    <t>Sweet Lake Land &amp; Oil Co.</t>
  </si>
  <si>
    <t>Meals and lodging at Stonehaven in De Soto, Iowa</t>
  </si>
  <si>
    <t>Stonehaven LLC</t>
  </si>
  <si>
    <t>Annually, 1999 or 2000 to 2004</t>
  </si>
  <si>
    <t>Roundtrip private plane flights to hunting site in southern Louisiana</t>
  </si>
  <si>
    <t>Likely Wallace Carline</t>
  </si>
  <si>
    <t>Article says "private plane" but could just as easily be a bush plane, which is less expensive and which is reflected in the estimated value at left; this is 10 total flights</t>
  </si>
  <si>
    <t>Various years</t>
  </si>
  <si>
    <t>Free hunting trips</t>
  </si>
  <si>
    <t>*</t>
  </si>
  <si>
    <t>According to the article, many if not most of Scalia's hunting trips were arranged for him by friends who owned hunting properties, so they may fall into the "personal hospitality" category. In terms of travel, the travel was often arranged by a university or law school near the hunting site to which Scalia gave a talk prior to his hunting expeditions, and those flights are reflected on Scalia's FDRs</t>
  </si>
  <si>
    <t>TOTAL SCALIA</t>
  </si>
  <si>
    <t>16 GIFTS</t>
  </si>
  <si>
    <t>Roundtrip private plane flight from D.C. area to Dallas for Cowboys game</t>
  </si>
  <si>
    <t>Dallas Cowboys Football Club, Ltd. (via Jerry Jones)</t>
  </si>
  <si>
    <t>Dallas Morning News</t>
  </si>
  <si>
    <t>Likely more than one such trip</t>
  </si>
  <si>
    <t>Ticket to Cowboys game</t>
  </si>
  <si>
    <t>Based on comps but likely much higher</t>
  </si>
  <si>
    <t>Induction medal</t>
  </si>
  <si>
    <t>Roundtrip private plane flight from D.C. area to Dallas for Cowboys training camp</t>
  </si>
  <si>
    <t>Replica Super Bowl ring</t>
  </si>
  <si>
    <t>Dallas Cowboys Football Club, Ltd., or Jerry Jones</t>
  </si>
  <si>
    <t>Based on comps but likely higher since it was given to Thomas by Jones and not simply bought off eBay</t>
  </si>
  <si>
    <t xml:space="preserve">Ticket to Florida Panthers hockey game  </t>
  </si>
  <si>
    <t>Wayne Huizenga</t>
  </si>
  <si>
    <t>Private plane flight from D.C. area to Dallas (unclear if one way or roundtrip)</t>
  </si>
  <si>
    <t>HRZNAR LLC</t>
  </si>
  <si>
    <t>"In 1996, the justice was scheduled to give a speech in Dallas for an anti-regulation think tank. Crow offered to fly him there on his private jet."</t>
  </si>
  <si>
    <t>Roundtrip private plane flight from D.C. area to area near Bohemian Grove</t>
  </si>
  <si>
    <t>"Thomas himself once reported receiving a private jet trip from Crow, on his disclosure for 1997."</t>
  </si>
  <si>
    <t>Roundtrip flight to Jamaica for Horatio Alger Association event</t>
  </si>
  <si>
    <t>Unknown member(s) of the Horatio Alger Association</t>
  </si>
  <si>
    <t>Estimate based on high likelihood the Thomases didn't fly commercial</t>
  </si>
  <si>
    <t>Meals and lodging in Jamaica for Horatio Alger Association event</t>
  </si>
  <si>
    <t>Estimate based on comps for a three-night stay at "a luxury hotel atop a former sugar plantation"</t>
  </si>
  <si>
    <t>The six times ProPublica confirmed attendance at Bohemian Grove, minus 1997 (five times total)</t>
  </si>
  <si>
    <t>Travel to Bohemian Grove (Monte Rio, Calif,; 70 miles from S.F.)</t>
  </si>
  <si>
    <t>Harlan Crow (HRZNAR LLC) and/or David and Charles Koch</t>
  </si>
  <si>
    <t>"Thomas has been a regular at the Grove for 25 years as Harlan Crow’s guest, according to internal documents and interviews with dozens of members, other guests and workers at the retreat." E18 is the five confirmed stays, and assume Thomas flew private half the time</t>
  </si>
  <si>
    <t>Meals and loding at Bohemian Grove</t>
  </si>
  <si>
    <r>
      <rPr/>
      <t xml:space="preserve">Based on comps but on the low end; assume $2,852 for meals and lodging x six years, as per PP-obtained </t>
    </r>
    <r>
      <rPr>
        <color rgb="FF1155CC"/>
        <u/>
      </rPr>
      <t>form</t>
    </r>
  </si>
  <si>
    <t xml:space="preserve">Roundtrip flight to eastern Texas </t>
  </si>
  <si>
    <t>"He has gone with Crow to the Bohemian Grove, the exclusive California all-male retreat, and to Crow’s sprawling ranch in East Texas."</t>
  </si>
  <si>
    <t>Meals and lodging in at Mill Creek Farm (Crow's East Texas ranch)</t>
  </si>
  <si>
    <t>CFH Mill Creek Company, L.P.</t>
  </si>
  <si>
    <t>Based on comps in East Texas</t>
  </si>
  <si>
    <t>Six pairs of skybox tickets to Nebraska football games</t>
  </si>
  <si>
    <t>David Sokol</t>
  </si>
  <si>
    <t>"The Thomases have been treated to at least seven University of Nebraska- Lincoln games — five arranged by Sokol — in recent years." (One was in 2019; we're unsure of the others, hence six listed here.) Assume two seats out of 26 in a skybox that costs $90,000 for the season, and each season has 7 home games. Doesn't count as personal hospitality since Sokol does not own the stadium</t>
  </si>
  <si>
    <t>Helicopter rides (seven additional ones)</t>
  </si>
  <si>
    <t>The value of helicopter rides are very difficult to estimate, so we're putting down $500 per ride since that's a reasonable price according to several tourists sites</t>
  </si>
  <si>
    <t>47 GIFTS</t>
  </si>
  <si>
    <t>Ruth Bader Ginsburg</t>
  </si>
  <si>
    <t>Gold-plated plate</t>
  </si>
  <si>
    <t>American Academy of Achievement</t>
  </si>
  <si>
    <t>AAA website</t>
  </si>
  <si>
    <t>Estimate from comps</t>
  </si>
  <si>
    <t xml:space="preserve">Gold-plated medal </t>
  </si>
  <si>
    <t>TOTAL GINSBURG</t>
  </si>
  <si>
    <t>2 GIFTS</t>
  </si>
  <si>
    <t>Samuel A. Alito, Jr.</t>
  </si>
  <si>
    <t>Unknown, but likely between 2008-12</t>
  </si>
  <si>
    <t>Meals and lodging at home in Jackson Hole, Wyo.</t>
  </si>
  <si>
    <t>Donald and Gayle Wright</t>
  </si>
  <si>
    <r>
      <rPr>
        <rFont val="Arial"/>
        <color rgb="FF000000"/>
        <sz val="10.0"/>
      </rPr>
      <t xml:space="preserve">Year unclear. Per the </t>
    </r>
    <r>
      <rPr>
        <rFont val="Arial"/>
        <i/>
        <color rgb="FF000000"/>
        <sz val="10.0"/>
      </rPr>
      <t>Times</t>
    </r>
    <r>
      <rPr>
        <rFont val="Arial"/>
        <color rgb="FF000000"/>
        <sz val="10.0"/>
      </rPr>
      <t>, "The [Wrights] hosted the Alitos at their retreat near Jackson Hole, Wyo. [...]." This might actually count as personal hospitality, since we're not sure if the Wrights or their company owned the retreat, and the Alitos' travel arrangements are unknown</t>
    </r>
  </si>
  <si>
    <t>TOTAL ALITO</t>
  </si>
  <si>
    <t>0 GIFTS</t>
  </si>
  <si>
    <t>William H. Rehnquist</t>
  </si>
  <si>
    <t>Glass plaque</t>
  </si>
  <si>
    <t>National Conference of Bankruptcy Judges</t>
  </si>
  <si>
    <t>University of Arizona Law Library</t>
  </si>
  <si>
    <t>Ellis Island American Legend Award (crystal eagle sculpture)</t>
  </si>
  <si>
    <t>Ellis Island</t>
  </si>
  <si>
    <t>Fordham-Stein Prize (glass plaque)</t>
  </si>
  <si>
    <t>Fordham University</t>
  </si>
  <si>
    <t>Award</t>
  </si>
  <si>
    <t>L.A. Times</t>
  </si>
  <si>
    <t>TOTAL REHNQUIST</t>
  </si>
  <si>
    <t>4 GIFTS</t>
  </si>
  <si>
    <t>Sandra Day O'Connor</t>
  </si>
  <si>
    <t>Crystal medallion</t>
  </si>
  <si>
    <t>Scripps College</t>
  </si>
  <si>
    <t>Carved limestone</t>
  </si>
  <si>
    <t>San Antonio high school</t>
  </si>
  <si>
    <t xml:space="preserve">Steuben glass sculpture </t>
  </si>
  <si>
    <t>Junior League</t>
  </si>
  <si>
    <t>Quilt</t>
  </si>
  <si>
    <t>Conference of State Chief Justices and Administrators</t>
  </si>
  <si>
    <t>National First Ladies Library</t>
  </si>
  <si>
    <t>TOTAL O'CONNOR</t>
  </si>
  <si>
    <t>5 GIFTS</t>
  </si>
  <si>
    <t>Four prints and one tempura painting</t>
  </si>
  <si>
    <t>Giacinto Orfanello (artist)</t>
  </si>
  <si>
    <t>Associated Press</t>
  </si>
  <si>
    <t>Unknown between 1998-2003</t>
  </si>
  <si>
    <t>Cowboy boots</t>
  </si>
  <si>
    <t>Tarrant County, Texas, Bar Assn.</t>
  </si>
  <si>
    <t>Silver box</t>
  </si>
  <si>
    <t>Andrea Bocelli</t>
  </si>
  <si>
    <t>Two cases of wine</t>
  </si>
  <si>
    <t>Virginia winery</t>
  </si>
  <si>
    <t>One case of wine</t>
  </si>
  <si>
    <t>Unknown between 1991-94</t>
  </si>
  <si>
    <t>Cigars</t>
  </si>
  <si>
    <t>Rush Limbaugh</t>
  </si>
  <si>
    <t>Tim Trabon</t>
  </si>
  <si>
    <t>Corvette performance chip</t>
  </si>
  <si>
    <t>Unknown Corvette supplier</t>
  </si>
  <si>
    <t>1995 or 1996</t>
  </si>
  <si>
    <t>"Thomas [received] $1,375 in cowboy boots, Stetson hats, rawhide coat and a silver buckle afterengagements in Texas in 1995 and 1996."</t>
  </si>
  <si>
    <t>Stetson hats</t>
  </si>
  <si>
    <t>Rawhide coat</t>
  </si>
  <si>
    <t>Silver buckle</t>
  </si>
  <si>
    <t>Roundtrip private plane flight to Daytona 500</t>
  </si>
  <si>
    <t>Daytona 500 jacket</t>
  </si>
  <si>
    <t>Daytona 500</t>
  </si>
  <si>
    <t>10 GIFTS</t>
  </si>
  <si>
    <t>Reed &amp; Barton silverplated bowl</t>
  </si>
  <si>
    <t>Women's Bar Assocation</t>
  </si>
  <si>
    <t>Potomack Company</t>
  </si>
  <si>
    <t>Presentation tray</t>
  </si>
  <si>
    <t>New York Women's Bar Association</t>
  </si>
  <si>
    <t>Medal</t>
  </si>
  <si>
    <t>Gorham silverplated bowl</t>
  </si>
  <si>
    <t>Drake University School of Law</t>
  </si>
  <si>
    <t>Medal of Merit</t>
  </si>
  <si>
    <t>Lotus Club</t>
  </si>
  <si>
    <t>Tiger figure</t>
  </si>
  <si>
    <t>LSU Law Center</t>
  </si>
  <si>
    <t>Smith College</t>
  </si>
  <si>
    <t>Based on comps</t>
  </si>
  <si>
    <t xml:space="preserve">Blanket </t>
  </si>
  <si>
    <t>8 GIFTS</t>
  </si>
  <si>
    <t xml:space="preserve">Gift </t>
  </si>
  <si>
    <r>
      <rPr>
        <i/>
        <color rgb="FF000000"/>
        <sz val="10.0"/>
      </rPr>
      <t xml:space="preserve">The Sandra Day O'Connor Institute </t>
    </r>
    <r>
      <rPr>
        <i/>
        <color rgb="FF1155CC"/>
        <sz val="10.0"/>
        <u/>
      </rPr>
      <t>lists</t>
    </r>
    <r>
      <rPr>
        <i/>
        <color rgb="FF000000"/>
        <sz val="10.0"/>
      </rPr>
      <t xml:space="preserve"> 62 awards the justice accepted during her tenure on the Court that were not captured on her disclosures. Since most of these awards came with small objects — medals, vases, certificates and the like — we're estimating their value to be $200 each, much as we did for similar types of awards won by the rest of the justices and listed throughout this sheet, for a total of $12,400 in value</t>
    </r>
  </si>
  <si>
    <t>Gimble National Award</t>
  </si>
  <si>
    <t>Gimble Philadelphia Awards Committee</t>
  </si>
  <si>
    <t>1981 National Service Medal</t>
  </si>
  <si>
    <t>Freedoms Foundation</t>
  </si>
  <si>
    <t>Service to Democracy Award</t>
  </si>
  <si>
    <t>American Assembly</t>
  </si>
  <si>
    <t>President's Special Award</t>
  </si>
  <si>
    <t>Elizabeth Blackwell Award</t>
  </si>
  <si>
    <t>Hobart and William Smith Colleges</t>
  </si>
  <si>
    <t>1985 Mortar Board National Citation Award</t>
  </si>
  <si>
    <t>Mortar Board Inc.</t>
  </si>
  <si>
    <t>Marshall Visitor Award</t>
  </si>
  <si>
    <t>International House</t>
  </si>
  <si>
    <t>Thomas Jefferson Award in Law</t>
  </si>
  <si>
    <t>University of Virginia</t>
  </si>
  <si>
    <t>Jane Addams Award</t>
  </si>
  <si>
    <t>Rockford College</t>
  </si>
  <si>
    <t>Distinguished Public Service Award</t>
  </si>
  <si>
    <t>Maricopa County Bar Association</t>
  </si>
  <si>
    <t>Golden Plate Award</t>
  </si>
  <si>
    <t>Academy of Achievement</t>
  </si>
  <si>
    <t>Bess Wallace Truman Award</t>
  </si>
  <si>
    <t>Junior Service League of Independence, Missouri</t>
  </si>
  <si>
    <t>Award of Merit</t>
  </si>
  <si>
    <t>Stanford Law School</t>
  </si>
  <si>
    <t>Judge William Green Award for Professional Excellence</t>
  </si>
  <si>
    <t>The University of Richmond</t>
  </si>
  <si>
    <t>Centennial Medal</t>
  </si>
  <si>
    <t>Daughters of the American Revolution</t>
  </si>
  <si>
    <t>Brandeis Medal Award</t>
  </si>
  <si>
    <t>The University of Louisville School of Law</t>
  </si>
  <si>
    <t>Ohio State Law Award</t>
  </si>
  <si>
    <t>Ohio State University</t>
  </si>
  <si>
    <t>Gold Good Citizenship Medal</t>
  </si>
  <si>
    <t>Sons of the American Revolution</t>
  </si>
  <si>
    <t>Fordham-Stein Prize</t>
  </si>
  <si>
    <t>Learned Hand Medal</t>
  </si>
  <si>
    <t>The Federal Bar Council Law Day Dinner</t>
  </si>
  <si>
    <t>Distinguished Citizen Award</t>
  </si>
  <si>
    <t>The University of Arizona College of Law</t>
  </si>
  <si>
    <t>General Omar N. Bradley Spirit of Independence Award</t>
  </si>
  <si>
    <t xml:space="preserve">The Sports Foundation  </t>
  </si>
  <si>
    <t>Government Communicator Award in public service</t>
  </si>
  <si>
    <t>The Advertising Council, Inc.</t>
  </si>
  <si>
    <t>Distinguished Achievement Award</t>
  </si>
  <si>
    <t>Arizona State University</t>
  </si>
  <si>
    <t>Frances Willard Munds Award</t>
  </si>
  <si>
    <t>The Arizona 75th Anniversary of Woman Suffrage Task Force</t>
  </si>
  <si>
    <t>Congressional Families Action for Cancer Awareness award</t>
  </si>
  <si>
    <t>The Congressional Families Advisory Board</t>
  </si>
  <si>
    <t>National Women's Hall of Fame Award</t>
  </si>
  <si>
    <t>The Board of Directors of the National Women’s Hall of Fame</t>
  </si>
  <si>
    <t>Brien McMahon Memorial Award</t>
  </si>
  <si>
    <t>Fordham University Club</t>
  </si>
  <si>
    <t>The Henry Clay Medallion</t>
  </si>
  <si>
    <t>The Henry Clay Society</t>
  </si>
  <si>
    <t>Sandra Day O'Connor Medal of Honor</t>
  </si>
  <si>
    <t>Seton Hall University School of Law</t>
  </si>
  <si>
    <t>Sandra Day O’Connor Award</t>
  </si>
  <si>
    <t>Arizona Womens’ Foundation</t>
  </si>
  <si>
    <t>Janet Reno Torchbearer Award</t>
  </si>
  <si>
    <t>The Women's Bar Association of the District of Columbia</t>
  </si>
  <si>
    <t>American Bar Association Medal</t>
  </si>
  <si>
    <t>The American Bar Association</t>
  </si>
  <si>
    <t>Maggie Sloan Crawford Award</t>
  </si>
  <si>
    <t>The Olivet Nazarene University</t>
  </si>
  <si>
    <t>Sara Lee Frontrunner Award</t>
  </si>
  <si>
    <t>The Sara Lee Foundation</t>
  </si>
  <si>
    <t>Cosmos Club Award</t>
  </si>
  <si>
    <t>The Cosmos Club</t>
  </si>
  <si>
    <t>Baldwin Public Service Award</t>
  </si>
  <si>
    <t>Quinnipiac College Law School</t>
  </si>
  <si>
    <t>Carol Los Mansmann Award for Distinguished Public Service</t>
  </si>
  <si>
    <t>Duquesne University School of Law</t>
  </si>
  <si>
    <t>Induction in the National Cowgirl Museum &amp; Hall of Fame and Hall of Fame Medal</t>
  </si>
  <si>
    <t>The National Cowgirl Museum</t>
  </si>
  <si>
    <t>Theodore Roosevelt American Experience Award</t>
  </si>
  <si>
    <t>Union League Club</t>
  </si>
  <si>
    <t>Award for World Justice</t>
  </si>
  <si>
    <t>Southern Center for International Studies</t>
  </si>
  <si>
    <t>Ruth Batner Miller Memorial Award for Excellence in American History</t>
  </si>
  <si>
    <t>Friends of the Concord Free Public Library</t>
  </si>
  <si>
    <t>Role Model of the Year Award</t>
  </si>
  <si>
    <t>Jobs for America’s Graduates Inc.</t>
  </si>
  <si>
    <t>Judicial Honoree of the Year Award</t>
  </si>
  <si>
    <t>The Bar Association of the District of Columbia</t>
  </si>
  <si>
    <t>The Elliot L. Richardson Prize for Excellence in Public Service</t>
  </si>
  <si>
    <t>Council for Court Excellence</t>
  </si>
  <si>
    <t>Publius Award</t>
  </si>
  <si>
    <t>Center for the Study of the Presidency</t>
  </si>
  <si>
    <t>2004 Women’s Leadership Award</t>
  </si>
  <si>
    <t>The Women’s Leadership Forum</t>
  </si>
  <si>
    <t>Distinguished Career Award</t>
  </si>
  <si>
    <t>The Arizona Bar Association</t>
  </si>
  <si>
    <t>2004 National Jefferson Award in the Greatest Public Service by an Elected or Appointed Official category</t>
  </si>
  <si>
    <t>American Institute for Public Service</t>
  </si>
  <si>
    <t>U.S. Senator John Heinz Award for Greatest Public Service by an Elected or Appointed Official</t>
  </si>
  <si>
    <t>The American Institute for Public Service and the Jefferson Awards</t>
  </si>
  <si>
    <t>Aspen Institute Public Service Award</t>
  </si>
  <si>
    <t>The Aspen Institute</t>
  </si>
  <si>
    <t>The Gold Medal Award</t>
  </si>
  <si>
    <t>Union League of Philadelphia</t>
  </si>
  <si>
    <t>Chesterfield Smith Award</t>
  </si>
  <si>
    <t>Street Law Inc.</t>
  </si>
  <si>
    <t>Frederick A.P. Barnard Award</t>
  </si>
  <si>
    <t>Barnard College - Columbia University</t>
  </si>
  <si>
    <t>Harry S. Truman Good Neighbor Award</t>
  </si>
  <si>
    <t>The Harry S. Truman Good Neighbor Award Foundation</t>
  </si>
  <si>
    <t>Benjamin Franklin Creativity Laureate Prize</t>
  </si>
  <si>
    <t>The Creativity Foundation</t>
  </si>
  <si>
    <t>West Point Sylvanus Thayer Award</t>
  </si>
  <si>
    <t>The Association of Graduates United States Military Academy</t>
  </si>
  <si>
    <t>Joan and David Lincoln Award for Public Virtue</t>
  </si>
  <si>
    <t>The Joan and David Lincoln Center for Applied Ethics</t>
  </si>
  <si>
    <t>The Compass Award</t>
  </si>
  <si>
    <t>The National Constitution Center</t>
  </si>
  <si>
    <t>Rita C. Davidson Award</t>
  </si>
  <si>
    <t>The Women’s Bar Association of Maryland</t>
  </si>
  <si>
    <t>Lifetime Achievement Award</t>
  </si>
  <si>
    <t>The National Association of Women Judges Association</t>
  </si>
  <si>
    <t>Lincoln Leadership Prize</t>
  </si>
  <si>
    <t>The Abraham Lincoln Presidential Library Foundation</t>
  </si>
  <si>
    <t>Crystal fountain</t>
  </si>
  <si>
    <t>American Bar Association Commission on Women in the Profression</t>
  </si>
  <si>
    <t>1 GIFT</t>
  </si>
  <si>
    <t>Lodging and meals at Sea Island, Ga., resort</t>
  </si>
  <si>
    <t>Stay was likely comped; assuming two nights</t>
  </si>
  <si>
    <t>Roundtrip private plane flight to Drake University</t>
  </si>
  <si>
    <t>2000 FDR</t>
  </si>
  <si>
    <t>These flights were mislabeled as "reimbursements" on the FDR, as it's unlikely Drake, Culver Stockton, OCPA or Hillsdale have their own private planes</t>
  </si>
  <si>
    <t>Roundtrip private plane flight to Culver Stockton College</t>
  </si>
  <si>
    <t>Roundtrip private plane flight to Oklahoma Council of Public Affairs</t>
  </si>
  <si>
    <t>One-way private plane flight to Hillsdale College</t>
  </si>
  <si>
    <t>Private plane flight from Hillsdate to University of Louisville back to D.C.</t>
  </si>
  <si>
    <t>Honorary membership</t>
  </si>
  <si>
    <t xml:space="preserve">University Club </t>
  </si>
  <si>
    <t>Deep cycle batteries</t>
  </si>
  <si>
    <t>Former law clerks</t>
  </si>
  <si>
    <t>13 GIFTS</t>
  </si>
  <si>
    <t>Stephen Breyer</t>
  </si>
  <si>
    <t>Marshall-Wythe Medallion</t>
  </si>
  <si>
    <t>William &amp; Mary</t>
  </si>
  <si>
    <t>William &amp; Mary website</t>
  </si>
  <si>
    <t>TOTAL BREYER</t>
  </si>
  <si>
    <t>Pewter bowl (Wendy Webster Williams Award)</t>
  </si>
  <si>
    <t>Georgetown Journal of Gender and the Law</t>
  </si>
  <si>
    <t>TOTAL  GINSBURG</t>
  </si>
  <si>
    <t>Bronze statue</t>
  </si>
  <si>
    <t>National Cowboy and Western Heritage Museum</t>
  </si>
  <si>
    <t>Framed portraits</t>
  </si>
  <si>
    <t>Peter Secchia, Republican donor and former ambassador to Italy</t>
  </si>
  <si>
    <t>Hunting on commercially owned Ringneck Ranch in Tipson, Kan.</t>
  </si>
  <si>
    <t>Unknown Kansas politico or Ringneck Ranch, Inc.</t>
  </si>
  <si>
    <t>Meals and lodging at Ringneck Ranch</t>
  </si>
  <si>
    <t>University Club</t>
  </si>
  <si>
    <t>2001 FDR</t>
  </si>
  <si>
    <t>Fredrick Douglass bible</t>
  </si>
  <si>
    <t>Harlan and Kathy Crow</t>
  </si>
  <si>
    <t>Abraham Lincoln Bust (Boyer Award)</t>
  </si>
  <si>
    <t>American Enterprise Institute</t>
  </si>
  <si>
    <t>TOTAL  THOMAS</t>
  </si>
  <si>
    <t>3 GIFTS</t>
  </si>
  <si>
    <t>Fordham website</t>
  </si>
  <si>
    <t>Engraved vase</t>
  </si>
  <si>
    <t>New Mexico Military Institute</t>
  </si>
  <si>
    <t>2002 FDR</t>
  </si>
  <si>
    <t>These flights were mislabeled as "reimbursements" on the FDR, as it's unlikely Drake, GOCC, St. Benedict's, Campbell, or the Ga. State Bar have their own private planes</t>
  </si>
  <si>
    <t>Roundtrip private plane flight to Greater Omaha Chamber of Commerce</t>
  </si>
  <si>
    <t>Roundtrip private plane flight to St. Benedict's Prep</t>
  </si>
  <si>
    <t>Roundtrip private plane flight to Campbell University Norman Adrian Wiggins School of Law</t>
  </si>
  <si>
    <t>Roundtrip flight to Georgia State Bar Annual Meeting</t>
  </si>
  <si>
    <t>Tires</t>
  </si>
  <si>
    <t>Greg Werner</t>
  </si>
  <si>
    <t>Education gift to Mark Martin, Thomas' grand-nephew whom Thomas took in around 1997</t>
  </si>
  <si>
    <t>Earl &amp; Louise Dixon</t>
  </si>
  <si>
    <t>National Women's Hall of Fame</t>
  </si>
  <si>
    <t>Washington Golf and Country Club</t>
  </si>
  <si>
    <t>2003 FDR</t>
  </si>
  <si>
    <t>John Paul Stevens</t>
  </si>
  <si>
    <t>Coral Ridge Country Club</t>
  </si>
  <si>
    <t>Union League Club of Chicago</t>
  </si>
  <si>
    <t>TOTAL STEVENS</t>
  </si>
  <si>
    <t>American Philosophical Society's Benjamin Franklin Award for Distinguished Public Service</t>
  </si>
  <si>
    <t>2004 WaPo story</t>
  </si>
  <si>
    <t>Blanket</t>
  </si>
  <si>
    <t>Catherine &amp; Wayne Reynolds and American Academy of Achievement</t>
  </si>
  <si>
    <t>Liberty Medal</t>
  </si>
  <si>
    <t xml:space="preserve">National Constitution Center </t>
  </si>
  <si>
    <t>NCC website</t>
  </si>
  <si>
    <t xml:space="preserve">Washington Golf and Tennis Club </t>
  </si>
  <si>
    <t>Anthony M. Kennedy</t>
  </si>
  <si>
    <t>Del Paso Country Club</t>
  </si>
  <si>
    <t>TOTAL KENNEDY</t>
  </si>
  <si>
    <t>Yacht trip to Russia and the Baltics, plus meals</t>
  </si>
  <si>
    <t>Crow Holdings, LLC</t>
  </si>
  <si>
    <t>"Roughly 20 years ago, Martin, Thomas and the Crows went on a cruise on the yacht in Russia and the Baltics, according to Martin and two other people familiar with the trip." Valuie listed is a low-end estimate.</t>
  </si>
  <si>
    <t>Helicopter ride to Yusupov Palace, St. Petersburg</t>
  </si>
  <si>
    <t>Unknown, but likely Harlan Crow</t>
  </si>
  <si>
    <t>Low-end estimate based on various St. Petersburg-based helicopter tour sites, assuming rental of full helicopter for Clarence, Ginni and Mark Martin</t>
  </si>
  <si>
    <t>Flight on private plane from South Florida to Tampa area</t>
  </si>
  <si>
    <t>Wayne Huizenga or one of his company planes</t>
  </si>
  <si>
    <t>Tampa Bay Times</t>
  </si>
  <si>
    <t>Glass vase</t>
  </si>
  <si>
    <t>Florida National Association of Women Judges</t>
  </si>
  <si>
    <t>Pewter bowl</t>
  </si>
  <si>
    <t>National Association of of Women Judges</t>
  </si>
  <si>
    <t>Lacquered vase on wooden base</t>
  </si>
  <si>
    <t>Philadelphia Bar Assocation</t>
  </si>
  <si>
    <t>Casey Hankin vase (Mary Lathrop Award)</t>
  </si>
  <si>
    <t xml:space="preserve">Colorado Women's Bar Assocation </t>
  </si>
  <si>
    <t>2004 FDR</t>
  </si>
  <si>
    <t>Meals and lodging at Galena Plantation, Miss.</t>
  </si>
  <si>
    <t>Galena Planation's parent company, Fitch Farms, Inc.</t>
  </si>
  <si>
    <t>Based on comps for three-night stay with food and hunting for Scalia and his son</t>
  </si>
  <si>
    <t>Travel to, Dennis Washington's birthday party in Montana (unlikely Thomas paid)</t>
  </si>
  <si>
    <t>"Over the years, his Horatio Alger friends have welcomed him at their vacation retreats [...]. In 2004, he joined celebrities [...] at a three-day 70th birthday bash in Montana for the industrialist Dennis Washington."</t>
  </si>
  <si>
    <t>Meals and lodging in Missoula, Mont., for Dennis Washington's birthday</t>
  </si>
  <si>
    <t>Flights (see note) from D.C. area to Ft. Lauderdale</t>
  </si>
  <si>
    <t>Miami Dolphins, Ltd. (Wayne Huizenga)</t>
  </si>
  <si>
    <t>"Huizenga sent his personal 737 to pick Thomas up and bring him to South Florida at least twice [...]. If he were picked up in D.C., the five-hour round trip would have cost at least $130,000 each time had Thomas chartered the jet himself, according to estimates from jet charter companies"</t>
  </si>
  <si>
    <t>Trophy (likely an engraved glass prism)</t>
  </si>
  <si>
    <t>RV Industry Association Spirit of America Award</t>
  </si>
  <si>
    <t>Family RVing Magazine</t>
  </si>
  <si>
    <t>9 GIFTS</t>
  </si>
  <si>
    <t>City Tavern Club</t>
  </si>
  <si>
    <t>Lotos Club</t>
  </si>
  <si>
    <t>2005 FDR</t>
  </si>
  <si>
    <t xml:space="preserve">Art book of Cosi fan Tutte </t>
  </si>
  <si>
    <t xml:space="preserve">Sidney Shiff, Limited Editions Club </t>
  </si>
  <si>
    <t>Roundtrip private plane flight from Napa, Calif., to Kodiak, Alaska</t>
  </si>
  <si>
    <t>Robin Arkley</t>
  </si>
  <si>
    <t>Meals and lodging during three- or four-night stay at Karluk Lodge on Kodiak Island, Alaska</t>
  </si>
  <si>
    <t>Congressional record</t>
  </si>
  <si>
    <t>Meals and lodging during one- or two-night stay at lodge on Situk River on Kodiak Island, Alaska</t>
  </si>
  <si>
    <t>Trip on charter boat around Kodiak Island, Alaska</t>
  </si>
  <si>
    <t>Low-end estimate</t>
  </si>
  <si>
    <t>Trip on charter boat Situk River Yakutat Bay, Alaska</t>
  </si>
  <si>
    <t>11 GIFTS</t>
  </si>
  <si>
    <t>The Chicago Foundation for Women</t>
  </si>
  <si>
    <t>John G. Roberts, Jr.</t>
  </si>
  <si>
    <t>Robert Trent Jones Golf Club</t>
  </si>
  <si>
    <t>2006 FDR</t>
  </si>
  <si>
    <t>TOTAL ROBERTS</t>
  </si>
  <si>
    <t>Ulen Golf and Country Club</t>
  </si>
  <si>
    <t>Original correspondence of Justice Joseph Story</t>
  </si>
  <si>
    <t>Harvard Law School</t>
  </si>
  <si>
    <t>Rifle</t>
  </si>
  <si>
    <t>National Wild Turkey Federation</t>
  </si>
  <si>
    <t>Politico</t>
  </si>
  <si>
    <t>This might count as personal hospitality, since we're not sure if the Wrights or their company owned the retreat, so we're leaving the value blank for now, and we do not know how Scalia arranged travel to Wyoming</t>
  </si>
  <si>
    <t>Tuition for grandnephew at Randolph-Macon Academy for 2006-2007 schoolyear</t>
  </si>
  <si>
    <t>Harlan Crow</t>
  </si>
  <si>
    <t>Prisim form crystal vase</t>
  </si>
  <si>
    <t>Nebraska State Bar Foundation, HRUSKA Foundation</t>
  </si>
  <si>
    <t>2007 FDR</t>
  </si>
  <si>
    <t>Washington (D.C.) Golf and Country Club</t>
  </si>
  <si>
    <t>Solid silver reproduction of a 16th century pistol with powder flask</t>
  </si>
  <si>
    <t>World Forum for the Future of Sport Shooting Activities</t>
  </si>
  <si>
    <t>Comps are $850 to $8,595, and we're going with the higher end based on provenance; not listed on his financial disclosure</t>
  </si>
  <si>
    <t>Cruise around Greek islands in yacht, plus meals</t>
  </si>
  <si>
    <t xml:space="preserve">Galway vase </t>
  </si>
  <si>
    <t>National Univeresity of Ireland, Galway, Law Society</t>
  </si>
  <si>
    <t xml:space="preserve">Italian food and wine </t>
  </si>
  <si>
    <t xml:space="preserve">Vincent Kickerillo </t>
  </si>
  <si>
    <t>2008 FDR</t>
  </si>
  <si>
    <t>Roundtrip private plane flight from Lubbock to Junction, Tex.</t>
  </si>
  <si>
    <t>Mark Lanier</t>
  </si>
  <si>
    <t>Appears the ranch he stayed at was a gift of personal hospitality, per press reports, and the hunting may have been, as well</t>
  </si>
  <si>
    <t>Tuition for grandnephew at Hidden Lake Academy for 2008-2009 schoolyear</t>
  </si>
  <si>
    <t>Estimate ($6,200 per month for six months)</t>
  </si>
  <si>
    <t>Balance of loan for Prevost Marathon Le Mirage XL RV</t>
  </si>
  <si>
    <t>Anthony Welters</t>
  </si>
  <si>
    <t>This assumes, per the reporting, that Justice Thomas made 10 payments of $20,042 each from 1999 to 2008, nearly all toward interest (7.5%), and the balance, at left, was forgiven by Welters in 2008</t>
  </si>
  <si>
    <t>Roundtrip flight on private plane from D.C. area to Savannah, Ga.</t>
  </si>
  <si>
    <t>Trip on yacht from Savannah to Charleston, S.C., plus meals</t>
  </si>
  <si>
    <t>Assuming one day on the yacht, which costs &gt;$150,000/week</t>
  </si>
  <si>
    <t>6 GIFTS</t>
  </si>
  <si>
    <t>TOTAL  BREYER</t>
  </si>
  <si>
    <t>Private plane flight from East Coast to Kodiak to King Salmon, Alaska, and back to the East Coast</t>
  </si>
  <si>
    <t>Paul Singer</t>
  </si>
  <si>
    <t>Routrip flight to fishing spot on the Nushagak River, Alaska</t>
  </si>
  <si>
    <t>Low-end estimate based on rates of bush planes in Alaska</t>
  </si>
  <si>
    <t>Guided fishing trip</t>
  </si>
  <si>
    <t>Low-end estimate, based on comps</t>
  </si>
  <si>
    <t>Meals and lodging during weekling stay at King Salmon Lodge in King Salmon, Alaska</t>
  </si>
  <si>
    <t>Security National Master Holding Company (Arkley's company)</t>
  </si>
  <si>
    <t>Trip on charter boat around Yakutat Bay, Alaska</t>
  </si>
  <si>
    <t>Roundtrip flight to Katmai National Park, Alaska</t>
  </si>
  <si>
    <t xml:space="preserve">Washington Golf and Country Club </t>
  </si>
  <si>
    <t xml:space="preserve">Two tickets to dinner and opera ball, June 5, 2009 </t>
  </si>
  <si>
    <t xml:space="preserve">Washington National Opera </t>
  </si>
  <si>
    <t>2009 FDR</t>
  </si>
  <si>
    <t>Dictionaries</t>
  </si>
  <si>
    <t>Bryan A. Garner</t>
  </si>
  <si>
    <t>David H. Souter</t>
  </si>
  <si>
    <t>Kindle Wireless Reading Device</t>
  </si>
  <si>
    <t>Julius Genachowski (FCC Commissioner and former law clerk) and Rachel Goslins</t>
  </si>
  <si>
    <t>Possible the gift was presented after Souter's retirement but we're counting it for now</t>
  </si>
  <si>
    <t>TOTAL SOUTER</t>
  </si>
  <si>
    <t>Tuition for grandnephew at Hidden Lake Academy for 2008-2009 school year</t>
  </si>
  <si>
    <t>Roundtrip flight on private plane from D.C. area to Dallas</t>
  </si>
  <si>
    <t>Sonia Sotomayor</t>
  </si>
  <si>
    <t>Paid for services of a personal shopper</t>
  </si>
  <si>
    <t>Dawn Cardi</t>
  </si>
  <si>
    <t>Gift certificate to day spa</t>
  </si>
  <si>
    <t>Marie Antonicci</t>
  </si>
  <si>
    <t>Judicial robe</t>
  </si>
  <si>
    <t>Yale Law School</t>
  </si>
  <si>
    <t>Fountain pen</t>
  </si>
  <si>
    <t>Andrew Drexler</t>
  </si>
  <si>
    <t>Sketch</t>
  </si>
  <si>
    <t>Tom Bachtell</t>
  </si>
  <si>
    <t>Water color of three owls</t>
  </si>
  <si>
    <t>Nancy Gray</t>
  </si>
  <si>
    <t>"During my Confirmation process, many people sent me gifts of books, art, jewelry and personal clothing. I have no reason to believe that any of those items exceeded the $335.00 limit. If I should learn otherwise, I will amend this form."</t>
  </si>
  <si>
    <t>Many; counting as 4 gifts (likely more)</t>
  </si>
  <si>
    <t>Will not assign a value to this for now</t>
  </si>
  <si>
    <t>TOTAL SOTOMAYOR</t>
  </si>
  <si>
    <t>2010 FDR</t>
  </si>
  <si>
    <t>1 GIFTS</t>
  </si>
  <si>
    <t>HRZNAR, LLLC</t>
  </si>
  <si>
    <t>Trophy</t>
  </si>
  <si>
    <t>Difficult to estimate the value here as it depends on the materials, and we don't know what the trophy is made of</t>
  </si>
  <si>
    <t>Roundtrip flight on plane from D.C. area to Port of Spain, Trinidad</t>
  </si>
  <si>
    <t>Learned Hand Award Medallion</t>
  </si>
  <si>
    <t xml:space="preserve">Federal Bar Council </t>
  </si>
  <si>
    <t>Einstein sculpture</t>
  </si>
  <si>
    <t>Robert Berks</t>
  </si>
  <si>
    <t>"During 2010 many people sent me gifts of books, art, jewelry and trinkets. I have no reason to believe that any of those items exceeded the $335.00 limit. If I should learn otherwise, I will amend this form."</t>
  </si>
  <si>
    <t>Fine china</t>
  </si>
  <si>
    <t>Butler family</t>
  </si>
  <si>
    <t>2011 FDR</t>
  </si>
  <si>
    <t>Translucent composite print</t>
  </si>
  <si>
    <t>Robert Weingarten</t>
  </si>
  <si>
    <t>"During 2011 many people sent me gifts of books, art, jewelry and trinkets. I have no reason to believe that any of those items exceeded the $350.00 limit. If I should learn otherwise, I will amend this form."</t>
  </si>
  <si>
    <t>Shotgun</t>
  </si>
  <si>
    <t>2012 FDR</t>
  </si>
  <si>
    <t>Meals and lodging at Doug's Hunting Lodge, La., assuming two nights</t>
  </si>
  <si>
    <t>Doug's Hunting Lodge, Ltd.</t>
  </si>
  <si>
    <t>Hunting guide Rick Hall</t>
  </si>
  <si>
    <t>"During 2012 many people sent me gifts of books, art, jewelry and trinkets. I have no reason to believe that any of those items exceeded the $350.00 limit. If I should learn otherwise, I will amend this form."</t>
  </si>
  <si>
    <t>Meals and lodging at John's Island Club, Fla.</t>
  </si>
  <si>
    <t>John's Island Club, Inc.</t>
  </si>
  <si>
    <t>Based on comps; unclear if hosts also paid for hunting guides (not included here)</t>
  </si>
  <si>
    <t>Heritage crystal vase</t>
  </si>
  <si>
    <t>DePaul University</t>
  </si>
  <si>
    <t>Roundtrip flight on private plane (Boston to Nantucket)</t>
  </si>
  <si>
    <t>David M. Rubenstein</t>
  </si>
  <si>
    <t>2013 FDR</t>
  </si>
  <si>
    <t>Assumption is that plane is not owned by Rubenstein personally, though even if it was, a plane is not a "facility"</t>
  </si>
  <si>
    <t>"During 2013 many people sent me gifts of books, art, jewelry and trinkets. I have no reason to believe that any of those items exceeded the $350.00 limit. If I should learn otherwise, I will amend this form."</t>
  </si>
  <si>
    <t>NO ASSIGNED VALUE</t>
  </si>
  <si>
    <t>Meals and lodging at Rio Piedra Plantation, Ga.</t>
  </si>
  <si>
    <t>Rio Piedra Plantation, Inc.</t>
  </si>
  <si>
    <t>Based on value included in Bruce article; unclear if hosts also paid for hunting guides (not included here)</t>
  </si>
  <si>
    <t>2014 FDR</t>
  </si>
  <si>
    <t>Oblong glass bowl</t>
  </si>
  <si>
    <t>Likely the Minnesota Chapter of the Federal Bar Association</t>
  </si>
  <si>
    <t>Medal (Cultural Diplomacy Award)</t>
  </si>
  <si>
    <t>Institute for Education</t>
  </si>
  <si>
    <t>Patriot Award</t>
  </si>
  <si>
    <t xml:space="preserve">Congressional Medal of Honor Society </t>
  </si>
  <si>
    <t>Not listed</t>
  </si>
  <si>
    <t>Sotomayor should have listed this on her disclosure. Emailed SCOTUS about this but no response of yet</t>
  </si>
  <si>
    <t>"During 2014 many people sent me gifts of books, art, jewelry and trinkets. I have no reason to believe that any of those items exceeded the $350.00 limit. If I should learn otherwise, I will amend this form."</t>
  </si>
  <si>
    <t>Meals and lodging provided by Six Shooter Land &amp; Timber, Miss.</t>
  </si>
  <si>
    <t>Six Shooter Land &amp; Timber LLC</t>
  </si>
  <si>
    <t xml:space="preserve">Bronze bust of Frederick Douglass </t>
  </si>
  <si>
    <t>2015 FDR</t>
  </si>
  <si>
    <t>Meals and lodging for several days at ranch outside Jackson Hole, Wyo.</t>
  </si>
  <si>
    <t>Paintbrush Ranch LLC</t>
  </si>
  <si>
    <t>Low-end estimate based on comps for three nights</t>
  </si>
  <si>
    <t xml:space="preserve">Roundtrip airfaire </t>
  </si>
  <si>
    <t>Supreme Court of Korea</t>
  </si>
  <si>
    <t>Radcliffe medal</t>
  </si>
  <si>
    <t>HLS website</t>
  </si>
  <si>
    <t>Elena Kagan</t>
  </si>
  <si>
    <r>
      <rPr>
        <rFont val="Arial"/>
        <i/>
        <color rgb="FF000000"/>
        <sz val="10.0"/>
      </rPr>
      <t>The Public and its Government</t>
    </r>
    <r>
      <rPr>
        <rFont val="Arial"/>
        <color rgb="FF000000"/>
        <sz val="10.0"/>
      </rPr>
      <t xml:space="preserve"> by Felix Frankfurter (first edition signed by author) </t>
    </r>
  </si>
  <si>
    <t>University of Chicago Law School</t>
  </si>
  <si>
    <t>TOTAL KAGAN</t>
  </si>
  <si>
    <t>Meals and lodging during four-night stay at Lil Hannah's Farm</t>
  </si>
  <si>
    <t>Lil Hannah’s Farm LLC</t>
  </si>
  <si>
    <t>Several days of hunting at Lil Hannah's Farm</t>
  </si>
  <si>
    <t>Private plane flight from Houston to Marfa, Tex.</t>
  </si>
  <si>
    <t>Southwestern Holdings LLC or John Poindexter</t>
  </si>
  <si>
    <t>Meals and lodging during one-night stay in Cibolo Creek Ranch in Marfa, Tex.</t>
  </si>
  <si>
    <t>Southwestern Holdings LLC</t>
  </si>
  <si>
    <t>Ranch was owned by a holding company meaning it can't quality for the personal hospitality exemption; assume $800 for lodging and $200 for meals</t>
  </si>
  <si>
    <t>Photograph</t>
  </si>
  <si>
    <t>University of Florida Levin College of Law</t>
  </si>
  <si>
    <t>In document FTC received via open records request</t>
  </si>
  <si>
    <t>We don't know what this is exactly but we're going to estimate it's an inexpensive photograph</t>
  </si>
  <si>
    <t>Roundtrip private plane flight from D.C. area to New Haven, Conn.</t>
  </si>
  <si>
    <t>Per ProPublica, which used the document to help spur their investigation: "Jet charter companies told ProPublica that renting an equivalent plane for the New Haven trip could cost around $70,000."</t>
  </si>
  <si>
    <t>Flight on private plane from Jackson Hole, Wyo., to Charleston, W.V., to D.C.</t>
  </si>
  <si>
    <t>Tony Novelly</t>
  </si>
  <si>
    <t>"August 22, 2016--a one-way return flight from Jackson Hole, Wyoming to Washington, D.C. by Justice Thomas, his wife and Senator Joseph Manchin and his wife, who were dropped off in Charleston, West Virginia after attending a social function attended by a number of members of the Horatio Alger Association among others"</t>
  </si>
  <si>
    <t>Bronze cast of a hand</t>
  </si>
  <si>
    <t>Bottega Mortet</t>
  </si>
  <si>
    <t>2016 FDR</t>
  </si>
  <si>
    <t>Engraved gift</t>
  </si>
  <si>
    <t>University of Rhode Island</t>
  </si>
  <si>
    <t>We don't know what this is exactly but it's likely something inexpensive like an honorary diploma or cup since all the honorary degree recipients (there were several) got one</t>
  </si>
  <si>
    <t>Roundtrip airfare to Alaska (university received vouchers to pay for the flights from Alaskan Air)</t>
  </si>
  <si>
    <t>Alaskan Air / University of Alaska-Fairbanks</t>
  </si>
  <si>
    <t>A bit of a bankshot but you can't "launder" a gift to make it not a gift</t>
  </si>
  <si>
    <t>Inscribed football helmet</t>
  </si>
  <si>
    <t>Mississippi federal judges</t>
  </si>
  <si>
    <t>2017 FDR</t>
  </si>
  <si>
    <t>Anthony Kennedy</t>
  </si>
  <si>
    <t>Roundtrip flight on private plane from D.C. area to Keese Mill, N.Y.</t>
  </si>
  <si>
    <t xml:space="preserve">Meals and lodging at Topridge </t>
  </si>
  <si>
    <t>Opera costume for performance in "The Daughter of the Regiment"</t>
  </si>
  <si>
    <t>Washington National Opera</t>
  </si>
  <si>
    <t>Wolfgang Friedmann Memorial Award (small glass plaque)</t>
  </si>
  <si>
    <t>Columbia Law School's Journal of Transnational Law</t>
  </si>
  <si>
    <t>CLS website</t>
  </si>
  <si>
    <t>University of Wisconsin "athletic gear," likely a UW sweatshirt</t>
  </si>
  <si>
    <t xml:space="preserve">University of Wisconsin </t>
  </si>
  <si>
    <t>Ticket to Chancellor's Box for UW football game</t>
  </si>
  <si>
    <t>Assuming a suite costs $60,000 for the season of seven home games and can hold 20 people</t>
  </si>
  <si>
    <t>Post-trip gift</t>
  </si>
  <si>
    <t>University of Wisconsin Law School</t>
  </si>
  <si>
    <t>We don't know what this is but we'll use the same estimate as other unknown gifts</t>
  </si>
  <si>
    <t>Neil Gorsuch</t>
  </si>
  <si>
    <t>Personalized Louisville Slugger bat</t>
  </si>
  <si>
    <t>University of Louisville's McConnell Center</t>
  </si>
  <si>
    <t>Challenge coin</t>
  </si>
  <si>
    <t>Huge range on this but $50 seems to be the median</t>
  </si>
  <si>
    <t>Silver julep cups</t>
  </si>
  <si>
    <t>University of Kentucky's Heyburn Initiative</t>
  </si>
  <si>
    <t>Huge range on this but $100 seems to be the median</t>
  </si>
  <si>
    <t>TOTAL GORSUCH</t>
  </si>
  <si>
    <t>Betsy Ross blanket</t>
  </si>
  <si>
    <t>University of Minnesota Law School</t>
  </si>
  <si>
    <t>Gift basket</t>
  </si>
  <si>
    <t>Roundtrip private plane flight from D.C. area to Dallas for Judge Ho swearing in</t>
  </si>
  <si>
    <t xml:space="preserve">Roundtrip private plane flight from D.C. area to Dallas for think-tank conference  </t>
  </si>
  <si>
    <t>Roundtrip private plane flight from D.C. area to Upstate New York</t>
  </si>
  <si>
    <t>Roundtrip private plane flight from D.C. to Palm Springs via Denver on return leg</t>
  </si>
  <si>
    <t>This was for the Koch network retreat</t>
  </si>
  <si>
    <t>Meals and lodging in Palm Springs</t>
  </si>
  <si>
    <t>Based on two nights at the Renaissance Esmeralda Resort &amp; Spa website for Koch network retreat</t>
  </si>
  <si>
    <t>"March 30, 2018--a one-way flight, by Justice Thomas and his security detail from Ft. Lauderdale, Florida to Washington D.C."</t>
  </si>
  <si>
    <t>12 GIFTS</t>
  </si>
  <si>
    <t>Glass sculpture of a shofar</t>
  </si>
  <si>
    <t>Genesis Prize Foundation</t>
  </si>
  <si>
    <t>Genesis Prize website</t>
  </si>
  <si>
    <t>Comps on a sculpture like this are $50-$2,500; not listed on her financial disclosure; we have an inquiry into Genesis about the cost</t>
  </si>
  <si>
    <t>Transportation (likely flight) from Tel Aviv to Eilat, Israel</t>
  </si>
  <si>
    <t>Morris Kahn</t>
  </si>
  <si>
    <t>2018 FDR</t>
  </si>
  <si>
    <t>Unknown if the flight was private or commercial but we'll assume private for now</t>
  </si>
  <si>
    <t>Transportation (likely ground) from Eilat to Petra, Petra to Amman, and back to Tel Aviv</t>
  </si>
  <si>
    <t>Estimate based on transportation websites (includes visas/border tax)</t>
  </si>
  <si>
    <t>Tour of Petra</t>
  </si>
  <si>
    <t>Estimate based on tour websites</t>
  </si>
  <si>
    <t>Meals and lodging in Eilat (one night)</t>
  </si>
  <si>
    <t>Meals and lodging in Amman or Petra (one night)</t>
  </si>
  <si>
    <t>Orrefors crystal bowl</t>
  </si>
  <si>
    <t>University of Pennsylvania School of Law</t>
  </si>
  <si>
    <t>Henry Friendly medal (plaque with Friendly's face in profile)</t>
  </si>
  <si>
    <t>American Law Institute</t>
  </si>
  <si>
    <t>ALI website</t>
  </si>
  <si>
    <t>Watercolor painting</t>
  </si>
  <si>
    <t xml:space="preserve">Tenth Circuit Judge Terrence O'Brien </t>
  </si>
  <si>
    <t>Roundtrip flight on private plane from D.C. area to Indonesia (with stop in Hawaii)</t>
  </si>
  <si>
    <t>"If Thomas had chartered the plane and the 162-foot yacht himself, the total cost of the trip could have exceeded $500,000."</t>
  </si>
  <si>
    <t>Nine days on a yacht island-hopping around Indonesia, plus meals</t>
  </si>
  <si>
    <t>Scuba-diving lessons in Indonesia</t>
  </si>
  <si>
    <t>Low-end estimate based on comps</t>
  </si>
  <si>
    <t>Private plane flight from D.C. area to Nebraska to Wyoming back to D.C.</t>
  </si>
  <si>
    <t>David Sokol, though likely through an LLC</t>
  </si>
  <si>
    <t>Paintbrush Ranch, LLC</t>
  </si>
  <si>
    <t>Tickets to Nebraska football game</t>
  </si>
  <si>
    <r>
      <rPr>
        <color rgb="FF000000"/>
        <sz val="10.0"/>
      </rPr>
      <t xml:space="preserve">Based on </t>
    </r>
    <r>
      <rPr>
        <color rgb="FF1155CC"/>
        <sz val="10.0"/>
        <u/>
      </rPr>
      <t>$90,000</t>
    </r>
    <r>
      <rPr>
        <color rgb="FF000000"/>
        <sz val="10.0"/>
      </rPr>
      <t xml:space="preserve"> for the suite, which seats 26, the Huskers having seven home games in 2019, and both Thomases being in attendance</t>
    </r>
  </si>
  <si>
    <t>Tickets to Nebraska volleyball game</t>
  </si>
  <si>
    <t>Based on $42,000 plus season ticket price for the suite, which seats 12, the Huskers having 19 home games in 2019, and both Thomases being in attendance</t>
  </si>
  <si>
    <t>Prize for Philosophy and Culture (donation to various charitable organizations)</t>
  </si>
  <si>
    <t>Berggruen Institute</t>
  </si>
  <si>
    <t>2019 FDR</t>
  </si>
  <si>
    <t>Above the honorarium limit ($2,000) but not counting toward gifts total since donated to charity</t>
  </si>
  <si>
    <t>Crystal sculpture</t>
  </si>
  <si>
    <t>Press reports</t>
  </si>
  <si>
    <t>Not listed on her financial disclosure. We have an inquiry into Berggruen about the cost</t>
  </si>
  <si>
    <t>Gilel Storch Award (donation to various charitable organizations)</t>
  </si>
  <si>
    <t>Jewish Culture in Sweden</t>
  </si>
  <si>
    <t>Above the honorarium limit ($2,000) but not counting toward gift value since donated to charity</t>
  </si>
  <si>
    <t>Metal sculture of what appears to be a tree</t>
  </si>
  <si>
    <t>Not listed on her financial disclosure. Head of JCS told Fix the Court to ask SCOTUS about the value; SCOTUS hasn't gotten back to us</t>
  </si>
  <si>
    <t>Grateful American Book Prize (donation to iCivics, a not for profit organization)</t>
  </si>
  <si>
    <t>Grateful American Foundation</t>
  </si>
  <si>
    <t>Grateful American Book Prize medal</t>
  </si>
  <si>
    <t>Grateful American website</t>
  </si>
  <si>
    <t>Medal of Athena, holding a scroll in her right hand and Victory in her left</t>
  </si>
  <si>
    <t>New York City Bar Association</t>
  </si>
  <si>
    <t>As seen here</t>
  </si>
  <si>
    <t>Fishing rod</t>
  </si>
  <si>
    <t>Bob Todd</t>
  </si>
  <si>
    <t>Spoke to Bob. He's just a nice Colorado guy (no ties to SCOTUS) who heard Justice Gorsuch likes fishing, so he sent him a nice fishing rod</t>
  </si>
  <si>
    <t>19</t>
  </si>
  <si>
    <t>LBJ Liberty &amp; Justice for All Award (bronze bust of LBJ)</t>
  </si>
  <si>
    <t>LBJ Foundation</t>
  </si>
  <si>
    <t>Facebook</t>
  </si>
  <si>
    <t>Based on comps; Ginsburg died before the 2020 FDR deadline</t>
  </si>
  <si>
    <t>World Peace &amp; Liberty Award (bronze statuette)</t>
  </si>
  <si>
    <t>World Law Foundation</t>
  </si>
  <si>
    <t>WLF website</t>
  </si>
  <si>
    <t>DVF (Diane Von Furstenberg) Award (statuette in shape of heart)</t>
  </si>
  <si>
    <t>Diller-von Furstenberg Family Foundation</t>
  </si>
  <si>
    <t>DVF website</t>
  </si>
  <si>
    <t>Based on comps; a $100,000 prize often comes with the award, and it's unknown at this point if Justice Ginsburg accepted the money or donated it but we're looking into it</t>
  </si>
  <si>
    <t>Don't believe it was delivered (so not assigning a value), as Ginsburg died the day after the award was presented remotely; Justice Kennedy was awarded the Liberty Medal the year before but we're not including in this list gifts given to retired justices</t>
  </si>
  <si>
    <t>Jefferson Medal in Law (donation to charitable organization)</t>
  </si>
  <si>
    <t>Thomas Jefferson Foundation</t>
  </si>
  <si>
    <t>2020 FDR</t>
  </si>
  <si>
    <t>Jefferson Medal in Law medal</t>
  </si>
  <si>
    <t>Brett M. Kavanaugh</t>
  </si>
  <si>
    <t>TOTAL KAVANAUGH</t>
  </si>
  <si>
    <t>Roundtrip private plane flight from D.C. area to New York area for dedication of statue of middle school teacher</t>
  </si>
  <si>
    <t>Allen's Boots, on behalf of the Texas Supreme Court Historical Society's Hemphill Dinner</t>
  </si>
  <si>
    <t>2021 FDR</t>
  </si>
  <si>
    <t>Amy Coney Barrett</t>
  </si>
  <si>
    <t>TOTAL BARRETT</t>
  </si>
  <si>
    <t>One-way flight on private plane from Dallas to D.C. area</t>
  </si>
  <si>
    <t>2022 FDR</t>
  </si>
  <si>
    <t>Meals and lodging at Topridge resort in the Adirondacks</t>
  </si>
  <si>
    <t>7 GIFTS</t>
  </si>
  <si>
    <r>
      <rPr>
        <rFont val="Arial"/>
        <color theme="1"/>
      </rPr>
      <t>Based on comps</t>
    </r>
    <r>
      <rPr>
        <rFont val="Arial"/>
        <color theme="1"/>
      </rPr>
      <t>; every honoree appears to receive a medal</t>
    </r>
  </si>
  <si>
    <t>Ketanji Brown Jackson</t>
  </si>
  <si>
    <t xml:space="preserve">Painting </t>
  </si>
  <si>
    <t>John Steele</t>
  </si>
  <si>
    <t>Congragulatory floral arrangment</t>
  </si>
  <si>
    <t>Oprah Winfrey</t>
  </si>
  <si>
    <t>Designer dress and jacket worn in photo shoot</t>
  </si>
  <si>
    <t>Advance Magazines Publishers Inc., d/b/a Condé Nast / Vogue Magazine</t>
  </si>
  <si>
    <r>
      <rPr>
        <rFont val="Arial"/>
        <color theme="1"/>
      </rPr>
      <t>Based on comps</t>
    </r>
    <r>
      <rPr>
        <rFont val="Arial"/>
        <color theme="1"/>
      </rPr>
      <t>; every honoree appears to receive a medal</t>
    </r>
  </si>
  <si>
    <t>TOTAL JACKSON</t>
  </si>
  <si>
    <t>The justices' 2023 financial disclosure reports are expected to be released on June 7, 2024, though extension requests (up to 90 days) are possible</t>
  </si>
  <si>
    <t>1</t>
  </si>
  <si>
    <t>The justices' 2024 financial disclosure reports are expected to be released in mid-June 2025, though extension requests (up to 90 days) are possible</t>
  </si>
  <si>
    <t>Radcliffe Institute at Harvard University</t>
  </si>
  <si>
    <t>Harvard website</t>
  </si>
  <si>
    <t>American Voice Award (glass trophy with engraving)</t>
  </si>
  <si>
    <t>Arena Stage</t>
  </si>
  <si>
    <t>Arena Stage website</t>
  </si>
  <si>
    <t>2</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</si>
</sst>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
    <numFmt numFmtId="165" formatCode="0.0%"/>
  </numFmts>
  <fonts count="28">
    <font>
      <sz val="10.0"/>
      <color rgb="FF000000"/>
      <name val="Arial"/>
      <scheme val="minor"/>
    </font>
    <font>
      <b/>
      <color theme="1"/>
      <name val="Arial"/>
    </font>
    <font>
      <color theme="1"/>
      <name val="Arial"/>
    </font>
    <font>
      <color theme="1"/>
      <name val="Arial"/>
      <scheme val="minor"/>
    </font>
    <font>
      <color rgb="FF000000"/>
      <name val="Arial"/>
    </font>
    <font>
      <b/>
      <color rgb="FF000000"/>
      <name val="Arial"/>
    </font>
    <font/>
    <font>
      <b/>
      <sz val="10.0"/>
      <color rgb="FF000000"/>
      <name val="Arial"/>
      <scheme val="minor"/>
    </font>
    <font>
      <sz val="10.0"/>
      <color theme="1"/>
      <name val="Arial"/>
      <scheme val="minor"/>
    </font>
    <font>
      <u/>
      <sz val="10.0"/>
      <color rgb="FF0000FF"/>
    </font>
    <font>
      <u/>
      <color rgb="FF0000FF"/>
    </font>
    <font>
      <u/>
      <color rgb="FF0000FF"/>
    </font>
    <font>
      <b/>
      <color theme="1"/>
      <name val="Arial"/>
      <scheme val="minor"/>
    </font>
    <font>
      <i/>
      <u/>
      <sz val="10.0"/>
      <color rgb="FF000000"/>
    </font>
    <font>
      <u/>
      <sz val="10.0"/>
      <color rgb="FF0000FF"/>
    </font>
    <font>
      <u/>
      <color rgb="FF0000FF"/>
      <name val="Arial"/>
    </font>
    <font>
      <u/>
      <color rgb="FF0000FF"/>
    </font>
    <font>
      <u/>
      <color rgb="FF0000FF"/>
      <name val="Arial"/>
    </font>
    <font>
      <u/>
      <color rgb="FF0000FF"/>
      <name val="Arial"/>
    </font>
    <font>
      <b/>
      <sz val="8.0"/>
      <color theme="1"/>
      <name val="Arial"/>
    </font>
    <font>
      <b/>
      <sz val="10.0"/>
      <color theme="1"/>
      <name val="Arial"/>
    </font>
    <font>
      <u/>
      <color rgb="FF0000FF"/>
      <name val="Arial"/>
    </font>
    <font>
      <u/>
      <color rgb="FF0000FF"/>
      <name val="Arial"/>
    </font>
    <font>
      <b/>
      <sz val="10.0"/>
      <color theme="1"/>
      <name val="Arial"/>
      <scheme val="minor"/>
    </font>
    <font>
      <u/>
      <sz val="10.0"/>
      <color rgb="FF000000"/>
    </font>
    <font>
      <u/>
      <color rgb="FF0000FF"/>
    </font>
    <font>
      <color rgb="FF000000"/>
      <name val="Arial"/>
      <scheme val="minor"/>
    </font>
    <font>
      <i/>
      <sz val="10.0"/>
      <color rgb="FF000000"/>
      <name val="Arial"/>
      <scheme val="minor"/>
    </font>
  </fonts>
  <fills count="6">
    <fill>
      <patternFill patternType="none"/>
    </fill>
    <fill>
      <patternFill patternType="lightGray"/>
    </fill>
    <fill>
      <patternFill patternType="solid">
        <fgColor rgb="FFD9EAD3"/>
        <bgColor rgb="FFD9EAD3"/>
      </patternFill>
    </fill>
    <fill>
      <patternFill patternType="solid">
        <fgColor rgb="FFFCE5CD"/>
        <bgColor rgb="FFFCE5CD"/>
      </patternFill>
    </fill>
    <fill>
      <patternFill patternType="solid">
        <fgColor rgb="FFFFFFFF"/>
        <bgColor rgb="FFFFFFFF"/>
      </patternFill>
    </fill>
    <fill>
      <patternFill patternType="solid">
        <fgColor rgb="FFFFF2CC"/>
        <bgColor rgb="FFFFF2CC"/>
      </patternFill>
    </fill>
  </fills>
  <borders count="8">
    <border/>
    <border>
      <bottom style="thin">
        <color rgb="FF000000"/>
      </bottom>
    </border>
    <border>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s>
  <cellStyleXfs count="1">
    <xf borderId="0" fillId="0" fontId="0" numFmtId="0" applyAlignment="1" applyFont="1"/>
  </cellStyleXfs>
  <cellXfs count="246">
    <xf borderId="0" fillId="0" fontId="0" numFmtId="0" xfId="0" applyAlignment="1" applyFont="1">
      <alignment readingOrder="0" shrinkToFit="0" vertical="bottom" wrapText="0"/>
    </xf>
    <xf borderId="0" fillId="0" fontId="1" numFmtId="0" xfId="0" applyAlignment="1" applyFont="1">
      <alignment horizontal="center" shrinkToFit="0" vertical="center" wrapText="1"/>
    </xf>
    <xf borderId="0" fillId="0" fontId="1" numFmtId="0" xfId="0" applyAlignment="1" applyFont="1">
      <alignment horizontal="center" readingOrder="0" shrinkToFit="0" vertical="center" wrapText="1"/>
    </xf>
    <xf borderId="0" fillId="0" fontId="1" numFmtId="164" xfId="0" applyAlignment="1" applyFont="1" applyNumberFormat="1">
      <alignment horizontal="center" readingOrder="0" shrinkToFit="0" vertical="center" wrapText="1"/>
    </xf>
    <xf borderId="0" fillId="2" fontId="1" numFmtId="49" xfId="0" applyAlignment="1" applyFill="1" applyFont="1" applyNumberFormat="1">
      <alignment horizontal="center" readingOrder="0" shrinkToFit="0" vertical="center" wrapText="1"/>
    </xf>
    <xf borderId="0" fillId="2" fontId="1" numFmtId="164" xfId="0" applyAlignment="1" applyFont="1" applyNumberFormat="1">
      <alignment horizontal="center" readingOrder="0" shrinkToFit="0" vertical="center" wrapText="1"/>
    </xf>
    <xf borderId="0" fillId="2" fontId="1" numFmtId="0" xfId="0" applyAlignment="1" applyFont="1">
      <alignment horizontal="center" readingOrder="0" shrinkToFit="0" vertical="center" wrapText="1"/>
    </xf>
    <xf borderId="0" fillId="3" fontId="1" numFmtId="164" xfId="0" applyAlignment="1" applyFill="1" applyFont="1" applyNumberFormat="1">
      <alignment horizontal="center" readingOrder="0" shrinkToFit="0" vertical="center" wrapText="1"/>
    </xf>
    <xf borderId="0" fillId="0" fontId="2" numFmtId="0" xfId="0" applyAlignment="1" applyFont="1">
      <alignment shrinkToFit="0" vertical="center" wrapText="1"/>
    </xf>
    <xf borderId="0" fillId="0" fontId="2" numFmtId="0" xfId="0" applyAlignment="1" applyFont="1">
      <alignment horizontal="center" readingOrder="0" shrinkToFit="0" vertical="center" wrapText="1"/>
    </xf>
    <xf borderId="0" fillId="0" fontId="2" numFmtId="164" xfId="0" applyAlignment="1" applyFont="1" applyNumberFormat="1">
      <alignment horizontal="right" shrinkToFit="0" vertical="center" wrapText="1"/>
    </xf>
    <xf borderId="0" fillId="2" fontId="2" numFmtId="0" xfId="0" applyAlignment="1" applyFont="1">
      <alignment horizontal="center" readingOrder="0" shrinkToFit="0" vertical="center" wrapText="1"/>
    </xf>
    <xf borderId="0" fillId="2" fontId="2" numFmtId="164" xfId="0" applyAlignment="1" applyFont="1" applyNumberFormat="1">
      <alignment horizontal="right" shrinkToFit="0" vertical="center" wrapText="1"/>
    </xf>
    <xf borderId="0" fillId="0" fontId="2" numFmtId="0" xfId="0" applyAlignment="1" applyFont="1">
      <alignment horizontal="center" shrinkToFit="0" vertical="center" wrapText="1"/>
    </xf>
    <xf borderId="0" fillId="2" fontId="2" numFmtId="0" xfId="0" applyAlignment="1" applyFont="1">
      <alignment horizontal="center" shrinkToFit="0" vertical="center" wrapText="1"/>
    </xf>
    <xf borderId="0" fillId="2" fontId="2" numFmtId="0" xfId="0" applyAlignment="1" applyFont="1">
      <alignment shrinkToFit="0" vertical="center" wrapText="1"/>
    </xf>
    <xf borderId="0" fillId="3" fontId="2" numFmtId="0" xfId="0" applyAlignment="1" applyFont="1">
      <alignment horizontal="center" shrinkToFit="0" vertical="center" wrapText="1"/>
    </xf>
    <xf borderId="0" fillId="3" fontId="2" numFmtId="0" xfId="0" applyAlignment="1" applyFont="1">
      <alignment shrinkToFit="0" vertical="center" wrapText="1"/>
    </xf>
    <xf borderId="0" fillId="0" fontId="2" numFmtId="1" xfId="0" applyAlignment="1" applyFont="1" applyNumberFormat="1">
      <alignment horizontal="center" readingOrder="0" shrinkToFit="0" vertical="center" wrapText="1"/>
    </xf>
    <xf borderId="0" fillId="0" fontId="2" numFmtId="165" xfId="0" applyAlignment="1" applyFont="1" applyNumberFormat="1">
      <alignment horizontal="center" readingOrder="0" shrinkToFit="0" vertical="center" wrapText="1"/>
    </xf>
    <xf borderId="0" fillId="0" fontId="3" numFmtId="0" xfId="0" applyAlignment="1" applyFont="1">
      <alignment readingOrder="0" shrinkToFit="0" vertical="center" wrapText="1"/>
    </xf>
    <xf borderId="0" fillId="0" fontId="3" numFmtId="0" xfId="0" applyAlignment="1" applyFont="1">
      <alignment horizontal="center" readingOrder="0" shrinkToFit="0" vertical="center" wrapText="1"/>
    </xf>
    <xf borderId="0" fillId="0" fontId="3" numFmtId="164" xfId="0" applyAlignment="1" applyFont="1" applyNumberFormat="1">
      <alignment readingOrder="0" shrinkToFit="0" vertical="center" wrapText="1"/>
    </xf>
    <xf borderId="0" fillId="2" fontId="3" numFmtId="0" xfId="0" applyAlignment="1" applyFont="1">
      <alignment horizontal="center" readingOrder="0" shrinkToFit="0" vertical="center" wrapText="1"/>
    </xf>
    <xf borderId="0" fillId="2" fontId="3" numFmtId="164" xfId="0" applyAlignment="1" applyFont="1" applyNumberFormat="1">
      <alignment readingOrder="0" shrinkToFit="0" vertical="center" wrapText="1"/>
    </xf>
    <xf borderId="0" fillId="0" fontId="3" numFmtId="0" xfId="0" applyAlignment="1" applyFont="1">
      <alignment horizontal="center" shrinkToFit="0" vertical="center" wrapText="1"/>
    </xf>
    <xf borderId="0" fillId="0" fontId="3" numFmtId="0" xfId="0" applyAlignment="1" applyFont="1">
      <alignment shrinkToFit="0" vertical="center" wrapText="1"/>
    </xf>
    <xf borderId="0" fillId="2" fontId="3" numFmtId="0" xfId="0" applyAlignment="1" applyFont="1">
      <alignment horizontal="center" shrinkToFit="0" vertical="center" wrapText="1"/>
    </xf>
    <xf borderId="0" fillId="2" fontId="3" numFmtId="0" xfId="0" applyAlignment="1" applyFont="1">
      <alignment shrinkToFit="0" vertical="center" wrapText="1"/>
    </xf>
    <xf borderId="0" fillId="3" fontId="3" numFmtId="0" xfId="0" applyAlignment="1" applyFont="1">
      <alignment shrinkToFit="0" vertical="center" wrapText="1"/>
    </xf>
    <xf borderId="0" fillId="0" fontId="3" numFmtId="1" xfId="0" applyAlignment="1" applyFont="1" applyNumberFormat="1">
      <alignment horizontal="center" readingOrder="0" shrinkToFit="0" vertical="center" wrapText="1"/>
    </xf>
    <xf borderId="0" fillId="0" fontId="2" numFmtId="164" xfId="0" applyAlignment="1" applyFont="1" applyNumberFormat="1">
      <alignment horizontal="right" readingOrder="0" shrinkToFit="0" vertical="center" wrapText="1"/>
    </xf>
    <xf borderId="0" fillId="2" fontId="2" numFmtId="164" xfId="0" applyAlignment="1" applyFont="1" applyNumberFormat="1">
      <alignment horizontal="right" readingOrder="0" shrinkToFit="0" vertical="center" wrapText="1"/>
    </xf>
    <xf borderId="0" fillId="0" fontId="3" numFmtId="0" xfId="0" applyAlignment="1" applyFont="1">
      <alignment horizontal="center"/>
    </xf>
    <xf borderId="0" fillId="0" fontId="2" numFmtId="0" xfId="0" applyAlignment="1" applyFont="1">
      <alignment readingOrder="0" shrinkToFit="0" vertical="center" wrapText="1"/>
    </xf>
    <xf borderId="0" fillId="0" fontId="0" numFmtId="164" xfId="0" applyAlignment="1" applyFont="1" applyNumberFormat="1">
      <alignment horizontal="left" readingOrder="0" shrinkToFit="0" vertical="center" wrapText="1"/>
    </xf>
    <xf borderId="0" fillId="0" fontId="0" numFmtId="1" xfId="0" applyAlignment="1" applyFont="1" applyNumberFormat="1">
      <alignment horizontal="center" readingOrder="0" shrinkToFit="0" vertical="center" wrapText="1"/>
    </xf>
    <xf borderId="1" fillId="0" fontId="2" numFmtId="0" xfId="0" applyAlignment="1" applyBorder="1" applyFont="1">
      <alignment shrinkToFit="0" vertical="center" wrapText="1"/>
    </xf>
    <xf borderId="1" fillId="0" fontId="2" numFmtId="0" xfId="0" applyAlignment="1" applyBorder="1" applyFont="1">
      <alignment horizontal="center" readingOrder="0" shrinkToFit="0" vertical="center" wrapText="1"/>
    </xf>
    <xf borderId="1" fillId="0" fontId="2" numFmtId="164" xfId="0" applyAlignment="1" applyBorder="1" applyFont="1" applyNumberFormat="1">
      <alignment horizontal="right" readingOrder="0" shrinkToFit="0" vertical="center" wrapText="1"/>
    </xf>
    <xf borderId="1" fillId="2" fontId="2" numFmtId="0" xfId="0" applyAlignment="1" applyBorder="1" applyFont="1">
      <alignment horizontal="center" readingOrder="0" shrinkToFit="0" vertical="center" wrapText="1"/>
    </xf>
    <xf borderId="1" fillId="2" fontId="2" numFmtId="164" xfId="0" applyAlignment="1" applyBorder="1" applyFont="1" applyNumberFormat="1">
      <alignment horizontal="right" readingOrder="0" shrinkToFit="0" vertical="center" wrapText="1"/>
    </xf>
    <xf borderId="1" fillId="0" fontId="0" numFmtId="164" xfId="0" applyAlignment="1" applyBorder="1" applyFont="1" applyNumberFormat="1">
      <alignment horizontal="left" readingOrder="0" shrinkToFit="0" vertical="center" wrapText="1"/>
    </xf>
    <xf borderId="1" fillId="2" fontId="2" numFmtId="164" xfId="0" applyAlignment="1" applyBorder="1" applyFont="1" applyNumberFormat="1">
      <alignment readingOrder="0" shrinkToFit="0" vertical="center" wrapText="1"/>
    </xf>
    <xf borderId="1" fillId="3" fontId="2" numFmtId="0" xfId="0" applyAlignment="1" applyBorder="1" applyFont="1">
      <alignment horizontal="center" shrinkToFit="0" vertical="center" wrapText="1"/>
    </xf>
    <xf borderId="1" fillId="3" fontId="2" numFmtId="164" xfId="0" applyAlignment="1" applyBorder="1" applyFont="1" applyNumberFormat="1">
      <alignment readingOrder="0" shrinkToFit="0" vertical="center" wrapText="1"/>
    </xf>
    <xf borderId="1" fillId="0" fontId="2" numFmtId="0" xfId="0" applyAlignment="1" applyBorder="1" applyFont="1">
      <alignment horizontal="center" shrinkToFit="0" vertical="center" wrapText="1"/>
    </xf>
    <xf borderId="1" fillId="0" fontId="2" numFmtId="164" xfId="0" applyAlignment="1" applyBorder="1" applyFont="1" applyNumberFormat="1">
      <alignment shrinkToFit="0" vertical="center" wrapText="1"/>
    </xf>
    <xf borderId="1" fillId="0" fontId="2" numFmtId="1" xfId="0" applyAlignment="1" applyBorder="1" applyFont="1" applyNumberFormat="1">
      <alignment horizontal="center" readingOrder="0" shrinkToFit="0" vertical="center" wrapText="1"/>
    </xf>
    <xf borderId="0" fillId="0" fontId="3" numFmtId="164" xfId="0" applyAlignment="1" applyFont="1" applyNumberFormat="1">
      <alignment shrinkToFit="0" vertical="center" wrapText="1"/>
    </xf>
    <xf borderId="0" fillId="2" fontId="3" numFmtId="0" xfId="0" applyAlignment="1" applyFont="1">
      <alignment horizontal="center" shrinkToFit="0" vertical="center" wrapText="1"/>
    </xf>
    <xf borderId="0" fillId="2" fontId="3" numFmtId="164" xfId="0" applyAlignment="1" applyFont="1" applyNumberFormat="1">
      <alignment shrinkToFit="0" vertical="center" wrapText="1"/>
    </xf>
    <xf borderId="0" fillId="0" fontId="2" numFmtId="49" xfId="0" applyAlignment="1" applyFont="1" applyNumberFormat="1">
      <alignment horizontal="center" readingOrder="0" shrinkToFit="0" vertical="center" wrapText="1"/>
    </xf>
    <xf borderId="0" fillId="0" fontId="2" numFmtId="164" xfId="0" applyAlignment="1" applyFont="1" applyNumberFormat="1">
      <alignment horizontal="center" readingOrder="0" shrinkToFit="0" vertical="center" wrapText="1"/>
    </xf>
    <xf borderId="0" fillId="2" fontId="2" numFmtId="49" xfId="0" applyAlignment="1" applyFont="1" applyNumberFormat="1">
      <alignment horizontal="center" readingOrder="0" shrinkToFit="0" vertical="center" wrapText="1"/>
    </xf>
    <xf borderId="0" fillId="2" fontId="2" numFmtId="164" xfId="0" applyAlignment="1" applyFont="1" applyNumberFormat="1">
      <alignment horizontal="center" readingOrder="0" shrinkToFit="0" vertical="center" wrapText="1"/>
    </xf>
    <xf borderId="0" fillId="3" fontId="2" numFmtId="49" xfId="0" applyAlignment="1" applyFont="1" applyNumberFormat="1">
      <alignment horizontal="center" readingOrder="0" shrinkToFit="0" vertical="center" wrapText="1"/>
    </xf>
    <xf borderId="0" fillId="3" fontId="2" numFmtId="164" xfId="0" applyAlignment="1" applyFont="1" applyNumberFormat="1">
      <alignment readingOrder="0" shrinkToFit="0" vertical="center" wrapText="1"/>
    </xf>
    <xf borderId="0" fillId="0" fontId="3" numFmtId="49" xfId="0" applyAlignment="1" applyFont="1" applyNumberFormat="1">
      <alignment horizontal="center" shrinkToFit="0" vertical="center" wrapText="1"/>
    </xf>
    <xf borderId="0" fillId="0" fontId="3" numFmtId="1" xfId="0" applyAlignment="1" applyFont="1" applyNumberFormat="1">
      <alignment horizontal="center" shrinkToFit="0" vertical="center" wrapText="1"/>
    </xf>
    <xf borderId="2" fillId="0" fontId="2" numFmtId="165" xfId="0" applyAlignment="1" applyBorder="1" applyFont="1" applyNumberFormat="1">
      <alignment horizontal="center" readingOrder="0" shrinkToFit="0" vertical="center" wrapText="1"/>
    </xf>
    <xf borderId="0" fillId="0" fontId="4" numFmtId="0" xfId="0" applyAlignment="1" applyFont="1">
      <alignment horizontal="left" readingOrder="0" shrinkToFit="0" wrapText="1"/>
    </xf>
    <xf borderId="0" fillId="0" fontId="4" numFmtId="0" xfId="0" applyAlignment="1" applyFont="1">
      <alignment horizontal="center" readingOrder="0" shrinkToFit="0" wrapText="1"/>
    </xf>
    <xf borderId="3" fillId="0" fontId="5" numFmtId="0" xfId="0" applyAlignment="1" applyBorder="1" applyFont="1">
      <alignment horizontal="left" readingOrder="0" shrinkToFit="0" wrapText="1"/>
    </xf>
    <xf borderId="4" fillId="0" fontId="6" numFmtId="0" xfId="0" applyBorder="1" applyFont="1"/>
    <xf borderId="5" fillId="0" fontId="6" numFmtId="0" xfId="0" applyBorder="1" applyFont="1"/>
    <xf borderId="0" fillId="0" fontId="7" numFmtId="0" xfId="0" applyAlignment="1" applyFont="1">
      <alignment horizontal="center" readingOrder="0" shrinkToFit="0" vertical="center" wrapText="1"/>
    </xf>
    <xf borderId="0" fillId="0" fontId="0" numFmtId="0" xfId="0" applyAlignment="1" applyFont="1">
      <alignment horizontal="left" readingOrder="0" shrinkToFit="0" vertical="center" wrapText="1"/>
    </xf>
    <xf borderId="0" fillId="0" fontId="2" numFmtId="0" xfId="0" applyAlignment="1" applyFont="1">
      <alignment horizontal="left" readingOrder="0" shrinkToFit="0" vertical="center" wrapText="1"/>
    </xf>
    <xf borderId="0" fillId="4" fontId="4" numFmtId="0" xfId="0" applyAlignment="1" applyFill="1" applyFont="1">
      <alignment horizontal="left" readingOrder="0" vertical="center"/>
    </xf>
    <xf borderId="0" fillId="0" fontId="8" numFmtId="164" xfId="0" applyAlignment="1" applyFont="1" applyNumberFormat="1">
      <alignment horizontal="left" readingOrder="0" shrinkToFit="0" vertical="center" wrapText="1"/>
    </xf>
    <xf borderId="0" fillId="0" fontId="9" numFmtId="0" xfId="0" applyAlignment="1" applyFont="1">
      <alignment horizontal="left" readingOrder="0" shrinkToFit="0" vertical="center" wrapText="1"/>
    </xf>
    <xf borderId="0" fillId="0" fontId="0" numFmtId="0" xfId="0" applyAlignment="1" applyFont="1">
      <alignment horizontal="left" readingOrder="0" shrinkToFit="0" vertical="center" wrapText="1"/>
    </xf>
    <xf borderId="0" fillId="0" fontId="0" numFmtId="164" xfId="0" applyAlignment="1" applyFont="1" applyNumberFormat="1">
      <alignment horizontal="left" readingOrder="0" shrinkToFit="0" vertical="center" wrapText="1"/>
    </xf>
    <xf borderId="0" fillId="0" fontId="3" numFmtId="164" xfId="0" applyAlignment="1" applyFont="1" applyNumberFormat="1">
      <alignment horizontal="left" readingOrder="0" shrinkToFit="0" vertical="center" wrapText="1"/>
    </xf>
    <xf borderId="0" fillId="0" fontId="10" numFmtId="0" xfId="0" applyAlignment="1" applyFont="1">
      <alignment readingOrder="0" shrinkToFit="0" vertical="center" wrapText="1"/>
    </xf>
    <xf borderId="0" fillId="0" fontId="0" numFmtId="0" xfId="0" applyAlignment="1" applyFont="1">
      <alignment horizontal="left" readingOrder="0" shrinkToFit="0" vertical="center" wrapText="1"/>
    </xf>
    <xf borderId="3" fillId="0" fontId="7" numFmtId="0" xfId="0" applyAlignment="1" applyBorder="1" applyFont="1">
      <alignment horizontal="center" readingOrder="0" shrinkToFit="0" vertical="center" wrapText="1"/>
    </xf>
    <xf borderId="4" fillId="0" fontId="7" numFmtId="0" xfId="0" applyAlignment="1" applyBorder="1" applyFont="1">
      <alignment horizontal="left" readingOrder="0" shrinkToFit="0" vertical="center" wrapText="1"/>
    </xf>
    <xf borderId="4" fillId="0" fontId="7" numFmtId="164" xfId="0" applyAlignment="1" applyBorder="1" applyFont="1" applyNumberFormat="1">
      <alignment horizontal="left" readingOrder="0" shrinkToFit="0" vertical="center" wrapText="1"/>
    </xf>
    <xf borderId="4" fillId="0" fontId="8" numFmtId="0" xfId="0" applyAlignment="1" applyBorder="1" applyFont="1">
      <alignment horizontal="left" readingOrder="0" shrinkToFit="0" vertical="center" wrapText="1"/>
    </xf>
    <xf borderId="5" fillId="0" fontId="0" numFmtId="0" xfId="0" applyAlignment="1" applyBorder="1" applyFont="1">
      <alignment horizontal="left" readingOrder="0" shrinkToFit="0" vertical="center" wrapText="1"/>
    </xf>
    <xf borderId="0" fillId="0" fontId="7" numFmtId="164" xfId="0" applyAlignment="1" applyFont="1" applyNumberFormat="1">
      <alignment horizontal="center" readingOrder="0" shrinkToFit="0" vertical="center" wrapText="1"/>
    </xf>
    <xf borderId="0" fillId="0" fontId="0" numFmtId="0" xfId="0" applyAlignment="1" applyFont="1">
      <alignment horizontal="center" readingOrder="0" shrinkToFit="0" vertical="center" wrapText="1"/>
    </xf>
    <xf borderId="0" fillId="0" fontId="3" numFmtId="0" xfId="0" applyAlignment="1" applyFont="1">
      <alignment horizontal="center" readingOrder="0" vertical="center"/>
    </xf>
    <xf borderId="0" fillId="0" fontId="0" numFmtId="164" xfId="0" applyAlignment="1" applyFont="1" applyNumberFormat="1">
      <alignment horizontal="center" readingOrder="0" shrinkToFit="0" vertical="center" wrapText="1"/>
    </xf>
    <xf borderId="0" fillId="0" fontId="3" numFmtId="0" xfId="0" applyAlignment="1" applyFont="1">
      <alignment readingOrder="0" shrinkToFit="0" vertical="center" wrapText="1"/>
    </xf>
    <xf borderId="0" fillId="5" fontId="3" numFmtId="0" xfId="0" applyAlignment="1" applyFill="1" applyFont="1">
      <alignment readingOrder="0" shrinkToFit="0" vertical="center" wrapText="1"/>
    </xf>
    <xf borderId="0" fillId="5" fontId="3" numFmtId="0" xfId="0" applyAlignment="1" applyFont="1">
      <alignment horizontal="center" readingOrder="0" shrinkToFit="0" vertical="center" wrapText="1"/>
    </xf>
    <xf borderId="0" fillId="5" fontId="3" numFmtId="164" xfId="0" applyAlignment="1" applyFont="1" applyNumberFormat="1">
      <alignment horizontal="left" readingOrder="0" shrinkToFit="0" vertical="center" wrapText="1"/>
    </xf>
    <xf borderId="0" fillId="5" fontId="11" numFmtId="0" xfId="0" applyAlignment="1" applyFont="1">
      <alignment readingOrder="0" shrinkToFit="0" vertical="center" wrapText="1"/>
    </xf>
    <xf borderId="0" fillId="5" fontId="3" numFmtId="0" xfId="0" applyAlignment="1" applyFont="1">
      <alignment readingOrder="0" shrinkToFit="0" vertical="center" wrapText="1"/>
    </xf>
    <xf borderId="0" fillId="0" fontId="3" numFmtId="0" xfId="0" applyAlignment="1" applyFont="1">
      <alignment horizontal="center" readingOrder="0" shrinkToFit="0" vertical="center" wrapText="1"/>
    </xf>
    <xf borderId="0" fillId="0" fontId="3" numFmtId="0" xfId="0" applyAlignment="1" applyFont="1">
      <alignment readingOrder="0" vertical="center"/>
    </xf>
    <xf borderId="0" fillId="5" fontId="3" numFmtId="0" xfId="0" applyAlignment="1" applyFont="1">
      <alignment horizontal="center" readingOrder="0" shrinkToFit="0" vertical="center" wrapText="1"/>
    </xf>
    <xf borderId="0" fillId="5" fontId="3" numFmtId="0" xfId="0" applyAlignment="1" applyFont="1">
      <alignment shrinkToFit="0" vertical="center" wrapText="1"/>
    </xf>
    <xf borderId="3" fillId="0" fontId="12" numFmtId="0" xfId="0" applyAlignment="1" applyBorder="1" applyFont="1">
      <alignment horizontal="center" vertical="center"/>
    </xf>
    <xf borderId="4" fillId="0" fontId="12" numFmtId="0" xfId="0" applyAlignment="1" applyBorder="1" applyFont="1">
      <alignment horizontal="center" readingOrder="0" shrinkToFit="0" vertical="center" wrapText="1"/>
    </xf>
    <xf borderId="4" fillId="0" fontId="12" numFmtId="164" xfId="0" applyAlignment="1" applyBorder="1" applyFont="1" applyNumberFormat="1">
      <alignment horizontal="center" readingOrder="0" shrinkToFit="0" vertical="center" wrapText="1"/>
    </xf>
    <xf borderId="4" fillId="0" fontId="12" numFmtId="0" xfId="0" applyAlignment="1" applyBorder="1" applyFont="1">
      <alignment horizontal="center" readingOrder="0" shrinkToFit="0" vertical="center" wrapText="1"/>
    </xf>
    <xf borderId="5" fillId="0" fontId="12" numFmtId="0" xfId="0" applyAlignment="1" applyBorder="1" applyFont="1">
      <alignment horizontal="center" shrinkToFit="0" vertical="center" wrapText="1"/>
    </xf>
    <xf borderId="3" fillId="0" fontId="3" numFmtId="0" xfId="0" applyAlignment="1" applyBorder="1" applyFont="1">
      <alignment horizontal="center" vertical="center"/>
    </xf>
    <xf borderId="4" fillId="0" fontId="3" numFmtId="0" xfId="0" applyAlignment="1" applyBorder="1" applyFont="1">
      <alignment horizontal="center" readingOrder="0" shrinkToFit="0" vertical="center" wrapText="1"/>
    </xf>
    <xf borderId="4" fillId="4" fontId="5" numFmtId="0" xfId="0" applyAlignment="1" applyBorder="1" applyFont="1">
      <alignment horizontal="center" readingOrder="0" vertical="center"/>
    </xf>
    <xf borderId="4" fillId="0" fontId="3" numFmtId="0" xfId="0" applyAlignment="1" applyBorder="1" applyFont="1">
      <alignment horizontal="center" readingOrder="0" shrinkToFit="0" vertical="center" wrapText="1"/>
    </xf>
    <xf borderId="5" fillId="0" fontId="3" numFmtId="0" xfId="0" applyAlignment="1" applyBorder="1" applyFont="1">
      <alignment horizontal="center" readingOrder="0" shrinkToFit="0" vertical="center" wrapText="1"/>
    </xf>
    <xf borderId="0" fillId="5" fontId="4" numFmtId="0" xfId="0" applyAlignment="1" applyFont="1">
      <alignment horizontal="left" readingOrder="0" vertical="center"/>
    </xf>
    <xf borderId="3" fillId="0" fontId="3" numFmtId="0" xfId="0" applyAlignment="1" applyBorder="1" applyFont="1">
      <alignment vertical="center"/>
    </xf>
    <xf borderId="4" fillId="0" fontId="3" numFmtId="0" xfId="0" applyAlignment="1" applyBorder="1" applyFont="1">
      <alignment readingOrder="0" shrinkToFit="0" vertical="center" wrapText="1"/>
    </xf>
    <xf borderId="5" fillId="0" fontId="3" numFmtId="0" xfId="0" applyAlignment="1" applyBorder="1" applyFont="1">
      <alignment readingOrder="0" shrinkToFit="0" vertical="center" wrapText="1"/>
    </xf>
    <xf borderId="4" fillId="0" fontId="3" numFmtId="0" xfId="0" applyAlignment="1" applyBorder="1" applyFont="1">
      <alignment horizontal="center" vertical="center"/>
    </xf>
    <xf borderId="4" fillId="0" fontId="12" numFmtId="0" xfId="0" applyAlignment="1" applyBorder="1" applyFont="1">
      <alignment horizontal="center" readingOrder="0" vertical="center"/>
    </xf>
    <xf borderId="4" fillId="0" fontId="12" numFmtId="164" xfId="0" applyAlignment="1" applyBorder="1" applyFont="1" applyNumberFormat="1">
      <alignment horizontal="center" vertical="center"/>
    </xf>
    <xf borderId="4" fillId="0" fontId="3" numFmtId="0" xfId="0" applyAlignment="1" applyBorder="1" applyFont="1">
      <alignment vertical="center"/>
    </xf>
    <xf borderId="5" fillId="0" fontId="3" numFmtId="0" xfId="0" applyAlignment="1" applyBorder="1" applyFont="1">
      <alignment vertical="center"/>
    </xf>
    <xf borderId="3" fillId="0" fontId="3" numFmtId="0" xfId="0" applyAlignment="1" applyBorder="1" applyFont="1">
      <alignment shrinkToFit="0" vertical="center" wrapText="1"/>
    </xf>
    <xf borderId="4" fillId="0" fontId="3" numFmtId="0" xfId="0" applyAlignment="1" applyBorder="1" applyFont="1">
      <alignment horizontal="center" shrinkToFit="0" vertical="center" wrapText="1"/>
    </xf>
    <xf borderId="4" fillId="0" fontId="12" numFmtId="164" xfId="0" applyAlignment="1" applyBorder="1" applyFont="1" applyNumberFormat="1">
      <alignment horizontal="center" shrinkToFit="0" vertical="center" wrapText="1"/>
    </xf>
    <xf borderId="4" fillId="0" fontId="3" numFmtId="0" xfId="0" applyAlignment="1" applyBorder="1" applyFont="1">
      <alignment shrinkToFit="0" vertical="center" wrapText="1"/>
    </xf>
    <xf borderId="5" fillId="0" fontId="3" numFmtId="0" xfId="0" applyAlignment="1" applyBorder="1" applyFont="1">
      <alignment shrinkToFit="0" vertical="center" wrapText="1"/>
    </xf>
    <xf borderId="0" fillId="0" fontId="3" numFmtId="0" xfId="0" applyAlignment="1" applyFont="1">
      <alignment horizontal="left" readingOrder="0" shrinkToFit="0" vertical="center" wrapText="1"/>
    </xf>
    <xf borderId="0" fillId="0" fontId="3" numFmtId="164" xfId="0" applyAlignment="1" applyFont="1" applyNumberFormat="1">
      <alignment vertical="center"/>
    </xf>
    <xf borderId="0" fillId="0" fontId="13" numFmtId="0" xfId="0" applyAlignment="1" applyFont="1">
      <alignment horizontal="left" readingOrder="0" shrinkToFit="0" vertical="center" wrapText="1"/>
    </xf>
    <xf borderId="0" fillId="5" fontId="3" numFmtId="164" xfId="0" applyAlignment="1" applyFont="1" applyNumberFormat="1">
      <alignment horizontal="left" readingOrder="0" shrinkToFit="0" vertical="center" wrapText="1"/>
    </xf>
    <xf borderId="0" fillId="5" fontId="3" numFmtId="0" xfId="0" applyAlignment="1" applyFont="1">
      <alignment vertical="center"/>
    </xf>
    <xf borderId="3" fillId="0" fontId="0" numFmtId="0" xfId="0" applyAlignment="1" applyBorder="1" applyFont="1">
      <alignment horizontal="left" readingOrder="0" shrinkToFit="0" vertical="center" wrapText="1"/>
    </xf>
    <xf borderId="4" fillId="0" fontId="7" numFmtId="0" xfId="0" applyAlignment="1" applyBorder="1" applyFont="1">
      <alignment horizontal="center" readingOrder="0" shrinkToFit="0" vertical="center" wrapText="1"/>
    </xf>
    <xf borderId="4" fillId="0" fontId="7" numFmtId="0" xfId="0" applyAlignment="1" applyBorder="1" applyFont="1">
      <alignment horizontal="center" readingOrder="0" shrinkToFit="0" vertical="center" wrapText="1"/>
    </xf>
    <xf borderId="4" fillId="0" fontId="7" numFmtId="164" xfId="0" applyAlignment="1" applyBorder="1" applyFont="1" applyNumberFormat="1">
      <alignment horizontal="center" readingOrder="0" shrinkToFit="0" vertical="center" wrapText="1"/>
    </xf>
    <xf borderId="4" fillId="0" fontId="0" numFmtId="0" xfId="0" applyAlignment="1" applyBorder="1" applyFont="1">
      <alignment horizontal="left" shrinkToFit="0" vertical="center" wrapText="1"/>
    </xf>
    <xf borderId="5" fillId="0" fontId="0" numFmtId="0" xfId="0" applyAlignment="1" applyBorder="1" applyFont="1">
      <alignment horizontal="left" shrinkToFit="0" vertical="center" wrapText="1"/>
    </xf>
    <xf borderId="0" fillId="5" fontId="0" numFmtId="0" xfId="0" applyAlignment="1" applyFont="1">
      <alignment horizontal="left" readingOrder="0" shrinkToFit="0" vertical="center" wrapText="1"/>
    </xf>
    <xf borderId="0" fillId="5" fontId="0" numFmtId="0" xfId="0" applyAlignment="1" applyFont="1">
      <alignment horizontal="left" readingOrder="0" shrinkToFit="0" vertical="center" wrapText="1"/>
    </xf>
    <xf borderId="0" fillId="5" fontId="0" numFmtId="164" xfId="0" applyAlignment="1" applyFont="1" applyNumberFormat="1">
      <alignment horizontal="left" readingOrder="0" shrinkToFit="0" vertical="center" wrapText="1"/>
    </xf>
    <xf borderId="0" fillId="5" fontId="14" numFmtId="0" xfId="0" applyAlignment="1" applyFont="1">
      <alignment horizontal="left" readingOrder="0" shrinkToFit="0" vertical="center" wrapText="1"/>
    </xf>
    <xf borderId="0" fillId="5" fontId="0" numFmtId="0" xfId="0" applyAlignment="1" applyFont="1">
      <alignment horizontal="left" shrinkToFit="0" vertical="center" wrapText="1"/>
    </xf>
    <xf borderId="4" fillId="0" fontId="7" numFmtId="164" xfId="0" applyAlignment="1" applyBorder="1" applyFont="1" applyNumberFormat="1">
      <alignment horizontal="center" shrinkToFit="0" vertical="center" wrapText="1"/>
    </xf>
    <xf borderId="4" fillId="0" fontId="2" numFmtId="0" xfId="0" applyAlignment="1" applyBorder="1" applyFont="1">
      <alignment shrinkToFit="0" vertical="center" wrapText="1"/>
    </xf>
    <xf borderId="4" fillId="0" fontId="2" numFmtId="0" xfId="0" applyAlignment="1" applyBorder="1" applyFont="1">
      <alignment readingOrder="0" shrinkToFit="0" vertical="center" wrapText="1"/>
    </xf>
    <xf borderId="4" fillId="0" fontId="2" numFmtId="164" xfId="0" applyAlignment="1" applyBorder="1" applyFont="1" applyNumberFormat="1">
      <alignment horizontal="left" readingOrder="0" shrinkToFit="0" vertical="center" wrapText="1"/>
    </xf>
    <xf borderId="4" fillId="0" fontId="15" numFmtId="0" xfId="0" applyAlignment="1" applyBorder="1" applyFont="1">
      <alignment readingOrder="0" shrinkToFit="0" vertical="center" wrapText="1"/>
    </xf>
    <xf borderId="4" fillId="0" fontId="2" numFmtId="0" xfId="0" applyAlignment="1" applyBorder="1" applyFont="1">
      <alignment vertical="center"/>
    </xf>
    <xf borderId="6" fillId="0" fontId="2" numFmtId="0" xfId="0" applyAlignment="1" applyBorder="1" applyFont="1">
      <alignment vertical="center"/>
    </xf>
    <xf borderId="1" fillId="0" fontId="1" numFmtId="0" xfId="0" applyAlignment="1" applyBorder="1" applyFont="1">
      <alignment horizontal="center" shrinkToFit="0" vertical="center" wrapText="1"/>
    </xf>
    <xf borderId="1" fillId="0" fontId="1" numFmtId="164" xfId="0" applyAlignment="1" applyBorder="1" applyFont="1" applyNumberFormat="1">
      <alignment horizontal="center" readingOrder="0" shrinkToFit="0" vertical="center" wrapText="1"/>
    </xf>
    <xf borderId="1" fillId="0" fontId="2" numFmtId="0" xfId="0" applyAlignment="1" applyBorder="1" applyFont="1">
      <alignment vertical="center"/>
    </xf>
    <xf borderId="7" fillId="0" fontId="2" numFmtId="0" xfId="0" applyAlignment="1" applyBorder="1" applyFont="1">
      <alignment vertical="center"/>
    </xf>
    <xf borderId="0" fillId="0" fontId="0" numFmtId="0" xfId="0" applyAlignment="1" applyFont="1">
      <alignment horizontal="left" shrinkToFit="0" vertical="center" wrapText="1"/>
    </xf>
    <xf borderId="0" fillId="0" fontId="0" numFmtId="164" xfId="0" applyAlignment="1" applyFont="1" applyNumberFormat="1">
      <alignment horizontal="left" shrinkToFit="0" vertical="center" wrapText="1"/>
    </xf>
    <xf borderId="0" fillId="5" fontId="3" numFmtId="0" xfId="0" applyFont="1"/>
    <xf borderId="4" fillId="0" fontId="7" numFmtId="164" xfId="0" applyAlignment="1" applyBorder="1" applyFont="1" applyNumberFormat="1">
      <alignment horizontal="center" shrinkToFit="0" vertical="center" wrapText="1"/>
    </xf>
    <xf borderId="4" fillId="0" fontId="7" numFmtId="0" xfId="0" applyAlignment="1" applyBorder="1" applyFont="1">
      <alignment horizontal="center" shrinkToFit="0" vertical="center" wrapText="1"/>
    </xf>
    <xf borderId="5" fillId="0" fontId="7" numFmtId="0" xfId="0" applyAlignment="1" applyBorder="1" applyFont="1">
      <alignment horizontal="center" shrinkToFit="0" vertical="center" wrapText="1"/>
    </xf>
    <xf borderId="0" fillId="5" fontId="0" numFmtId="164" xfId="0" applyAlignment="1" applyFont="1" applyNumberFormat="1">
      <alignment horizontal="left" readingOrder="0" shrinkToFit="0" vertical="center" wrapText="1"/>
    </xf>
    <xf borderId="4" fillId="0" fontId="7" numFmtId="164" xfId="0" applyAlignment="1" applyBorder="1" applyFont="1" applyNumberFormat="1">
      <alignment horizontal="center" readingOrder="0" shrinkToFit="0" vertical="center" wrapText="1"/>
    </xf>
    <xf borderId="0" fillId="0" fontId="3" numFmtId="164" xfId="0" applyAlignment="1" applyFont="1" applyNumberFormat="1">
      <alignment horizontal="left" readingOrder="0" shrinkToFit="0" vertical="center" wrapText="1"/>
    </xf>
    <xf borderId="0" fillId="0" fontId="16" numFmtId="164" xfId="0" applyAlignment="1" applyFont="1" applyNumberFormat="1">
      <alignment horizontal="left" readingOrder="0" shrinkToFit="0" vertical="center" wrapText="1"/>
    </xf>
    <xf borderId="0" fillId="0" fontId="3" numFmtId="0" xfId="0" applyAlignment="1" applyFont="1">
      <alignment horizontal="left" readingOrder="0" shrinkToFit="0" vertical="center" wrapText="1"/>
    </xf>
    <xf borderId="4" fillId="0" fontId="12" numFmtId="164" xfId="0" applyAlignment="1" applyBorder="1" applyFont="1" applyNumberFormat="1">
      <alignment horizontal="center" readingOrder="0" shrinkToFit="0" vertical="center" wrapText="1"/>
    </xf>
    <xf borderId="0" fillId="5" fontId="3" numFmtId="0" xfId="0" applyAlignment="1" applyFont="1">
      <alignment readingOrder="0" vertical="center"/>
    </xf>
    <xf borderId="0" fillId="5" fontId="4" numFmtId="0" xfId="0" applyAlignment="1" applyFont="1">
      <alignment horizontal="left" readingOrder="0" shrinkToFit="0" vertical="center" wrapText="1"/>
    </xf>
    <xf borderId="0" fillId="0" fontId="4" numFmtId="0" xfId="0" applyAlignment="1" applyFont="1">
      <alignment horizontal="left" readingOrder="0" shrinkToFit="0" vertical="center" wrapText="1"/>
    </xf>
    <xf borderId="3" fillId="0" fontId="2" numFmtId="0" xfId="0" applyBorder="1" applyFont="1"/>
    <xf borderId="4" fillId="0" fontId="1" numFmtId="0" xfId="0" applyAlignment="1" applyBorder="1" applyFont="1">
      <alignment horizontal="center" readingOrder="0" shrinkToFit="0" wrapText="1"/>
    </xf>
    <xf borderId="4" fillId="0" fontId="1" numFmtId="164" xfId="0" applyAlignment="1" applyBorder="1" applyFont="1" applyNumberFormat="1">
      <alignment horizontal="center" shrinkToFit="0" wrapText="1"/>
    </xf>
    <xf borderId="4" fillId="0" fontId="2" numFmtId="0" xfId="0" applyBorder="1" applyFont="1"/>
    <xf borderId="5" fillId="0" fontId="2" numFmtId="0" xfId="0" applyBorder="1" applyFont="1"/>
    <xf borderId="0" fillId="0" fontId="2" numFmtId="0" xfId="0" applyAlignment="1" applyFont="1">
      <alignment horizontal="left" readingOrder="0" shrinkToFit="0" vertical="center" wrapText="1"/>
    </xf>
    <xf borderId="0" fillId="0" fontId="2" numFmtId="164" xfId="0" applyAlignment="1" applyFont="1" applyNumberFormat="1">
      <alignment horizontal="left" readingOrder="0" shrinkToFit="0" vertical="center" wrapText="1"/>
    </xf>
    <xf borderId="0" fillId="0" fontId="17" numFmtId="0" xfId="0" applyAlignment="1" applyFont="1">
      <alignment horizontal="left" readingOrder="0" shrinkToFit="0" vertical="center" wrapText="1"/>
    </xf>
    <xf borderId="0" fillId="0" fontId="2" numFmtId="0" xfId="0" applyAlignment="1" applyFont="1">
      <alignment horizontal="left" shrinkToFit="0" vertical="center" wrapText="1"/>
    </xf>
    <xf borderId="0" fillId="5" fontId="3" numFmtId="0" xfId="0" applyAlignment="1" applyFont="1">
      <alignment readingOrder="0"/>
    </xf>
    <xf borderId="0" fillId="4" fontId="4" numFmtId="0" xfId="0" applyAlignment="1" applyFont="1">
      <alignment horizontal="left" readingOrder="0" shrinkToFit="0" vertical="center" wrapText="1"/>
    </xf>
    <xf borderId="0" fillId="0" fontId="3" numFmtId="0" xfId="0" applyAlignment="1" applyFont="1">
      <alignment vertical="center"/>
    </xf>
    <xf borderId="0" fillId="5" fontId="0" numFmtId="164" xfId="0" applyAlignment="1" applyFont="1" applyNumberFormat="1">
      <alignment horizontal="center" readingOrder="0" shrinkToFit="0" vertical="center" wrapText="1"/>
    </xf>
    <xf borderId="3" fillId="0" fontId="2" numFmtId="0" xfId="0" applyAlignment="1" applyBorder="1" applyFont="1">
      <alignment vertical="center"/>
    </xf>
    <xf borderId="4" fillId="0" fontId="1" numFmtId="0" xfId="0" applyAlignment="1" applyBorder="1" applyFont="1">
      <alignment horizontal="center" readingOrder="0" shrinkToFit="0" vertical="center" wrapText="1"/>
    </xf>
    <xf borderId="4" fillId="0" fontId="1" numFmtId="164" xfId="0" applyAlignment="1" applyBorder="1" applyFont="1" applyNumberFormat="1">
      <alignment horizontal="center" shrinkToFit="0" vertical="center" wrapText="1"/>
    </xf>
    <xf borderId="4" fillId="0" fontId="2" numFmtId="0" xfId="0" applyAlignment="1" applyBorder="1" applyFont="1">
      <alignment vertical="center"/>
    </xf>
    <xf borderId="5" fillId="0" fontId="2" numFmtId="0" xfId="0" applyAlignment="1" applyBorder="1" applyFont="1">
      <alignment vertical="center"/>
    </xf>
    <xf borderId="0" fillId="0" fontId="2" numFmtId="164" xfId="0" applyAlignment="1" applyFont="1" applyNumberFormat="1">
      <alignment horizontal="left" readingOrder="0" shrinkToFit="0" vertical="center" wrapText="1"/>
    </xf>
    <xf borderId="0" fillId="0" fontId="18" numFmtId="0" xfId="0" applyAlignment="1" applyFont="1">
      <alignment readingOrder="0" vertical="center"/>
    </xf>
    <xf borderId="0" fillId="0" fontId="2" numFmtId="0" xfId="0" applyAlignment="1" applyFont="1">
      <alignment vertical="center"/>
    </xf>
    <xf borderId="3" fillId="0" fontId="2" numFmtId="0" xfId="0" applyAlignment="1" applyBorder="1" applyFont="1">
      <alignment vertical="bottom"/>
    </xf>
    <xf borderId="4" fillId="0" fontId="1" numFmtId="0" xfId="0" applyAlignment="1" applyBorder="1" applyFont="1">
      <alignment horizontal="center" readingOrder="0" shrinkToFit="0" vertical="bottom" wrapText="1"/>
    </xf>
    <xf borderId="4" fillId="0" fontId="1" numFmtId="164" xfId="0" applyAlignment="1" applyBorder="1" applyFont="1" applyNumberFormat="1">
      <alignment horizontal="center" shrinkToFit="0" vertical="bottom" wrapText="1"/>
    </xf>
    <xf borderId="4" fillId="0" fontId="2" numFmtId="0" xfId="0" applyAlignment="1" applyBorder="1" applyFont="1">
      <alignment vertical="bottom"/>
    </xf>
    <xf borderId="5" fillId="0" fontId="2" numFmtId="0" xfId="0" applyAlignment="1" applyBorder="1" applyFont="1">
      <alignment vertical="bottom"/>
    </xf>
    <xf borderId="5" fillId="0" fontId="2" numFmtId="0" xfId="0" applyAlignment="1" applyBorder="1" applyFont="1">
      <alignment vertical="center"/>
    </xf>
    <xf borderId="4" fillId="0" fontId="1" numFmtId="164" xfId="0" applyAlignment="1" applyBorder="1" applyFont="1" applyNumberFormat="1">
      <alignment horizontal="center" readingOrder="0" shrinkToFit="0" vertical="center" wrapText="1"/>
    </xf>
    <xf borderId="0" fillId="5" fontId="0" numFmtId="0" xfId="0" applyAlignment="1" applyFont="1">
      <alignment horizontal="left" readingOrder="0" vertical="center"/>
    </xf>
    <xf borderId="0" fillId="5" fontId="3" numFmtId="164" xfId="0" applyAlignment="1" applyFont="1" applyNumberFormat="1">
      <alignment horizontal="left" readingOrder="0" vertical="center"/>
    </xf>
    <xf borderId="4" fillId="0" fontId="19" numFmtId="164" xfId="0" applyAlignment="1" applyBorder="1" applyFont="1" applyNumberFormat="1">
      <alignment horizontal="center" readingOrder="0" shrinkToFit="0" vertical="center" wrapText="1"/>
    </xf>
    <xf borderId="4" fillId="0" fontId="20" numFmtId="164" xfId="0" applyAlignment="1" applyBorder="1" applyFont="1" applyNumberFormat="1">
      <alignment horizontal="center" readingOrder="0" shrinkToFit="0" vertical="center" wrapText="1"/>
    </xf>
    <xf borderId="0" fillId="0" fontId="21" numFmtId="0" xfId="0" applyAlignment="1" applyFont="1">
      <alignment readingOrder="0" shrinkToFit="0" vertical="center" wrapText="1"/>
    </xf>
    <xf borderId="1" fillId="0" fontId="2" numFmtId="0" xfId="0" applyAlignment="1" applyBorder="1" applyFont="1">
      <alignment readingOrder="0" shrinkToFit="0" vertical="center" wrapText="1"/>
    </xf>
    <xf borderId="1" fillId="0" fontId="2" numFmtId="164" xfId="0" applyAlignment="1" applyBorder="1" applyFont="1" applyNumberFormat="1">
      <alignment horizontal="left" readingOrder="0" shrinkToFit="0" vertical="center" wrapText="1"/>
    </xf>
    <xf borderId="1" fillId="0" fontId="22" numFmtId="0" xfId="0" applyAlignment="1" applyBorder="1" applyFont="1">
      <alignment readingOrder="0" shrinkToFit="0" vertical="center" wrapText="1"/>
    </xf>
    <xf borderId="3" fillId="0" fontId="2" numFmtId="0" xfId="0" applyAlignment="1" applyBorder="1" applyFont="1">
      <alignment vertical="center"/>
    </xf>
    <xf borderId="4" fillId="0" fontId="1" numFmtId="0" xfId="0" applyAlignment="1" applyBorder="1" applyFont="1">
      <alignment horizontal="center" shrinkToFit="0" vertical="center" wrapText="1"/>
    </xf>
    <xf borderId="0" fillId="5" fontId="4" numFmtId="164" xfId="0" applyAlignment="1" applyFont="1" applyNumberFormat="1">
      <alignment horizontal="left" readingOrder="0" shrinkToFit="0" vertical="center" wrapText="1"/>
    </xf>
    <xf borderId="0" fillId="0" fontId="8" numFmtId="0" xfId="0" applyAlignment="1" applyFont="1">
      <alignment horizontal="left" readingOrder="0" shrinkToFit="0" vertical="center" wrapText="1"/>
    </xf>
    <xf borderId="0" fillId="0" fontId="2" numFmtId="164" xfId="0" applyAlignment="1" applyFont="1" applyNumberFormat="1">
      <alignment vertical="center"/>
    </xf>
    <xf borderId="0" fillId="0" fontId="2" numFmtId="164" xfId="0" applyAlignment="1" applyFont="1" applyNumberFormat="1">
      <alignment horizontal="left" shrinkToFit="0" vertical="center" wrapText="1"/>
    </xf>
    <xf borderId="0" fillId="0" fontId="1" numFmtId="0" xfId="0" applyAlignment="1" applyFont="1">
      <alignment horizontal="center" shrinkToFit="0" vertical="center" wrapText="1"/>
    </xf>
    <xf borderId="0" fillId="0" fontId="1" numFmtId="164" xfId="0" applyAlignment="1" applyFont="1" applyNumberFormat="1">
      <alignment horizontal="left" shrinkToFit="0" vertical="center" wrapText="1"/>
    </xf>
    <xf borderId="0" fillId="0" fontId="8" numFmtId="0" xfId="0" applyAlignment="1" applyFont="1">
      <alignment horizontal="left" shrinkToFit="0" vertical="center" wrapText="1"/>
    </xf>
    <xf borderId="0" fillId="5" fontId="8" numFmtId="0" xfId="0" applyAlignment="1" applyFont="1">
      <alignment horizontal="left" readingOrder="0" shrinkToFit="0" vertical="center" wrapText="1"/>
    </xf>
    <xf borderId="0" fillId="5" fontId="4" numFmtId="164" xfId="0" applyAlignment="1" applyFont="1" applyNumberFormat="1">
      <alignment horizontal="left" readingOrder="0" vertical="center"/>
    </xf>
    <xf borderId="0" fillId="5" fontId="8" numFmtId="0" xfId="0" applyAlignment="1" applyFont="1">
      <alignment horizontal="left" shrinkToFit="0" vertical="center" wrapText="1"/>
    </xf>
    <xf borderId="0" fillId="0" fontId="3" numFmtId="164" xfId="0" applyAlignment="1" applyFont="1" applyNumberFormat="1">
      <alignment horizontal="left" readingOrder="0" vertical="center"/>
    </xf>
    <xf borderId="0" fillId="5" fontId="3" numFmtId="164" xfId="0" applyAlignment="1" applyFont="1" applyNumberFormat="1">
      <alignment horizontal="left" readingOrder="0" vertical="center"/>
    </xf>
    <xf borderId="0" fillId="0" fontId="8" numFmtId="164" xfId="0" applyAlignment="1" applyFont="1" applyNumberFormat="1">
      <alignment horizontal="left" shrinkToFit="0" vertical="center" wrapText="1"/>
    </xf>
    <xf borderId="0" fillId="0" fontId="2" numFmtId="164" xfId="0" applyAlignment="1" applyFont="1" applyNumberFormat="1">
      <alignment horizontal="left" vertical="center"/>
    </xf>
    <xf borderId="0" fillId="0" fontId="1" numFmtId="164" xfId="0" applyAlignment="1" applyFont="1" applyNumberFormat="1">
      <alignment horizontal="center" shrinkToFit="0" vertical="center" wrapText="1"/>
    </xf>
    <xf borderId="0" fillId="0" fontId="0" numFmtId="0" xfId="0" applyAlignment="1" applyFont="1">
      <alignment horizontal="left" readingOrder="0" vertical="center"/>
    </xf>
    <xf borderId="0" fillId="5" fontId="8" numFmtId="164" xfId="0" applyAlignment="1" applyFont="1" applyNumberFormat="1">
      <alignment horizontal="left" readingOrder="0" shrinkToFit="0" vertical="center" wrapText="1"/>
    </xf>
    <xf borderId="0" fillId="0" fontId="2" numFmtId="164" xfId="0" applyAlignment="1" applyFont="1" applyNumberFormat="1">
      <alignment horizontal="left" readingOrder="0" vertical="center"/>
    </xf>
    <xf borderId="0" fillId="0" fontId="23" numFmtId="0" xfId="0" applyAlignment="1" applyFont="1">
      <alignment horizontal="center" shrinkToFit="0" vertical="center" wrapText="1"/>
    </xf>
    <xf borderId="0" fillId="0" fontId="23" numFmtId="164" xfId="0" applyAlignment="1" applyFont="1" applyNumberFormat="1">
      <alignment horizontal="center" shrinkToFit="0" vertical="center" wrapText="1"/>
    </xf>
    <xf borderId="0" fillId="0" fontId="23" numFmtId="0" xfId="0" applyAlignment="1" applyFont="1">
      <alignment horizontal="center" shrinkToFit="0" vertical="center" wrapText="1"/>
    </xf>
    <xf borderId="0" fillId="0" fontId="23" numFmtId="0" xfId="0" applyAlignment="1" applyFont="1">
      <alignment horizontal="center" readingOrder="0" shrinkToFit="0" vertical="center" wrapText="1"/>
    </xf>
    <xf borderId="0" fillId="0" fontId="24" numFmtId="0" xfId="0" applyAlignment="1" applyFont="1">
      <alignment horizontal="left" readingOrder="0" shrinkToFit="0" vertical="center" wrapText="1"/>
    </xf>
    <xf borderId="0" fillId="5" fontId="8" numFmtId="0" xfId="0" applyAlignment="1" applyFont="1">
      <alignment horizontal="left" readingOrder="0" shrinkToFit="0" vertical="center" wrapText="1"/>
    </xf>
    <xf borderId="0" fillId="0" fontId="8" numFmtId="0" xfId="0" applyAlignment="1" applyFont="1">
      <alignment horizontal="left" readingOrder="0" shrinkToFit="0" vertical="center" wrapText="1"/>
    </xf>
    <xf borderId="0" fillId="0" fontId="3" numFmtId="164" xfId="0" applyAlignment="1" applyFont="1" applyNumberFormat="1">
      <alignment horizontal="left" readingOrder="0" vertical="center"/>
    </xf>
    <xf borderId="0" fillId="0" fontId="2" numFmtId="0" xfId="0" applyAlignment="1" applyFont="1">
      <alignment readingOrder="0" vertical="center"/>
    </xf>
    <xf borderId="1" fillId="0" fontId="2" numFmtId="0" xfId="0" applyAlignment="1" applyBorder="1" applyFont="1">
      <alignment shrinkToFit="0" vertical="center" wrapText="1"/>
    </xf>
    <xf borderId="0" fillId="0" fontId="25" numFmtId="0" xfId="0" applyAlignment="1" applyFont="1">
      <alignment readingOrder="0" vertical="center"/>
    </xf>
    <xf borderId="0" fillId="0" fontId="2" numFmtId="49" xfId="0" applyAlignment="1" applyFont="1" applyNumberFormat="1">
      <alignment horizontal="left" readingOrder="0" shrinkToFit="0" vertical="center" wrapText="1"/>
    </xf>
    <xf borderId="0" fillId="0" fontId="2" numFmtId="164" xfId="0" applyAlignment="1" applyFont="1" applyNumberFormat="1">
      <alignment shrinkToFit="0" vertical="center" wrapText="1"/>
    </xf>
    <xf borderId="0" fillId="0" fontId="0" numFmtId="0" xfId="0" applyAlignment="1" applyFont="1">
      <alignment horizontal="left" readingOrder="0" shrinkToFit="0" vertical="center" wrapText="1"/>
    </xf>
    <xf borderId="0" fillId="5" fontId="8" numFmtId="0" xfId="0" applyAlignment="1" applyFont="1">
      <alignment readingOrder="0" shrinkToFit="0" vertical="center" wrapText="1"/>
    </xf>
    <xf borderId="0" fillId="0" fontId="2" numFmtId="0" xfId="0" applyAlignment="1" applyFont="1">
      <alignment shrinkToFit="0" vertical="bottom" wrapText="1"/>
    </xf>
    <xf borderId="0" fillId="0" fontId="2" numFmtId="0" xfId="0" applyAlignment="1" applyFont="1">
      <alignment horizontal="left" readingOrder="0" shrinkToFit="0" vertical="bottom" wrapText="1"/>
    </xf>
    <xf borderId="0" fillId="0" fontId="2" numFmtId="0" xfId="0" applyAlignment="1" applyFont="1">
      <alignment vertical="bottom"/>
    </xf>
    <xf borderId="0" fillId="0" fontId="2" numFmtId="164" xfId="0" applyAlignment="1" applyFont="1" applyNumberFormat="1">
      <alignment horizontal="left" shrinkToFit="0" vertical="bottom" wrapText="1"/>
    </xf>
    <xf borderId="0" fillId="5" fontId="2" numFmtId="0" xfId="0" applyAlignment="1" applyFont="1">
      <alignment horizontal="left" readingOrder="0" shrinkToFit="0" vertical="center" wrapText="1"/>
    </xf>
    <xf borderId="0" fillId="0" fontId="26" numFmtId="0" xfId="0" applyAlignment="1" applyFont="1">
      <alignment readingOrder="0" shrinkToFit="0" vertical="center" wrapText="1"/>
    </xf>
    <xf borderId="0" fillId="5" fontId="3" numFmtId="0" xfId="0" applyAlignment="1" applyFont="1">
      <alignment horizontal="left" readingOrder="0" shrinkToFit="0" vertical="center" wrapText="1"/>
    </xf>
    <xf borderId="0" fillId="5" fontId="3" numFmtId="0" xfId="0" applyAlignment="1" applyFont="1">
      <alignment horizontal="left" shrinkToFit="0" vertical="center" wrapText="1"/>
    </xf>
    <xf borderId="0" fillId="0" fontId="27" numFmtId="0" xfId="0" applyAlignment="1" applyFont="1">
      <alignment horizontal="center" readingOrder="0" shrinkToFit="0" vertical="center" wrapText="1"/>
    </xf>
    <xf borderId="0" fillId="0" fontId="7" numFmtId="0" xfId="0" applyAlignment="1" applyFont="1">
      <alignment horizontal="left" readingOrder="0" shrinkToFit="0" vertical="center" wrapText="1"/>
    </xf>
    <xf borderId="0" fillId="0" fontId="7" numFmtId="0" xfId="0" applyAlignment="1" applyFont="1">
      <alignment horizontal="left" shrinkToFit="0" vertical="center" wrapText="1"/>
    </xf>
    <xf borderId="0" fillId="0" fontId="8" numFmtId="0" xfId="0" applyAlignment="1" applyFont="1">
      <alignment horizontal="left" readingOrder="0" shrinkToFit="0" vertical="center" wrapText="1"/>
    </xf>
    <xf borderId="0" fillId="0" fontId="0" numFmtId="49" xfId="0" applyAlignment="1" applyFont="1" applyNumberFormat="1">
      <alignment horizontal="lef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28" Type="http://schemas.openxmlformats.org/officeDocument/2006/relationships/worksheet" Target="worksheets/sheet25.xml"/><Relationship Id="rId27" Type="http://schemas.openxmlformats.org/officeDocument/2006/relationships/worksheet" Target="worksheets/sheet24.xml"/><Relationship Id="rId5" Type="http://schemas.openxmlformats.org/officeDocument/2006/relationships/worksheet" Target="worksheets/sheet2.xml"/><Relationship Id="rId6" Type="http://schemas.openxmlformats.org/officeDocument/2006/relationships/worksheet" Target="worksheets/sheet3.xml"/><Relationship Id="rId29" Type="http://schemas.openxmlformats.org/officeDocument/2006/relationships/worksheet" Target="worksheets/sheet26.xml"/><Relationship Id="rId7" Type="http://schemas.openxmlformats.org/officeDocument/2006/relationships/worksheet" Target="worksheets/sheet4.xml"/><Relationship Id="rId8" Type="http://schemas.openxmlformats.org/officeDocument/2006/relationships/worksheet" Target="worksheets/sheet5.xml"/><Relationship Id="rId31" Type="http://schemas.openxmlformats.org/officeDocument/2006/relationships/worksheet" Target="worksheets/sheet28.xml"/><Relationship Id="rId30" Type="http://schemas.openxmlformats.org/officeDocument/2006/relationships/worksheet" Target="worksheets/sheet27.xml"/><Relationship Id="rId11" Type="http://schemas.openxmlformats.org/officeDocument/2006/relationships/worksheet" Target="worksheets/sheet8.xml"/><Relationship Id="rId33" Type="http://schemas.openxmlformats.org/officeDocument/2006/relationships/worksheet" Target="worksheets/sheet30.xml"/><Relationship Id="rId10" Type="http://schemas.openxmlformats.org/officeDocument/2006/relationships/worksheet" Target="worksheets/sheet7.xml"/><Relationship Id="rId32" Type="http://schemas.openxmlformats.org/officeDocument/2006/relationships/worksheet" Target="worksheets/sheet29.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pfds.opensecrets.org/N99999919_2004.pdf" TargetMode="External"/><Relationship Id="rId2" Type="http://schemas.openxmlformats.org/officeDocument/2006/relationships/hyperlink" Target="https://pfds.opensecrets.org/N99999919_2004.pdf" TargetMode="External"/><Relationship Id="rId3" Type="http://schemas.openxmlformats.org/officeDocument/2006/relationships/hyperlink" Target="https://pfds.opensecrets.org/N99999919_2004.pdf" TargetMode="External"/><Relationship Id="rId4" Type="http://schemas.openxmlformats.org/officeDocument/2006/relationships/hyperlink" Target="https://fixthecourt.com/wp-content/uploads/2024/05/any-good-hunting.pdf" TargetMode="External"/><Relationship Id="rId9" Type="http://schemas.openxmlformats.org/officeDocument/2006/relationships/hyperlink" Target="https://storage.courtlistener.com/us/federal/judicial/financial-disclosures/1747/anthony-mcleod-kennedy-disclosure.2004.pdf" TargetMode="External"/><Relationship Id="rId5" Type="http://schemas.openxmlformats.org/officeDocument/2006/relationships/hyperlink" Target="https://storage.courtlistener.com/us/federal/judicial/financial-disclosures/2852/antonin-scalia-disclosure.2004.pdf" TargetMode="External"/><Relationship Id="rId6" Type="http://schemas.openxmlformats.org/officeDocument/2006/relationships/hyperlink" Target="https://storage.courtlistener.com/us/federal/judicial/financial-disclosures/2852/antonin-scalia-disclosure.2004.pdf" TargetMode="External"/><Relationship Id="rId7" Type="http://schemas.openxmlformats.org/officeDocument/2006/relationships/hyperlink" Target="https://storage.courtlistener.com/us/federal/judicial/financial-disclosures/1747/anthony-mcleod-kennedy-disclosure.2004.pdf" TargetMode="External"/><Relationship Id="rId8" Type="http://schemas.openxmlformats.org/officeDocument/2006/relationships/hyperlink" Target="https://storage.courtlistener.com/us/federal/judicial/financial-disclosures/1747/anthony-mcleod-kennedy-disclosure.2004.pdf" TargetMode="External"/><Relationship Id="rId11" Type="http://schemas.openxmlformats.org/officeDocument/2006/relationships/hyperlink" Target="https://www.nytimes.com/2023/07/09/us/clarence-thomas-horatio-alger-association.html" TargetMode="External"/><Relationship Id="rId10" Type="http://schemas.openxmlformats.org/officeDocument/2006/relationships/hyperlink" Target="https://www.nytimes.com/2023/07/09/us/clarence-thomas-horatio-alger-association.html" TargetMode="External"/><Relationship Id="rId13" Type="http://schemas.openxmlformats.org/officeDocument/2006/relationships/hyperlink" Target="https://www.propublica.org/article/clarence-thomas-other-billionaires-sokol-huizenga-novelly-supreme-court" TargetMode="External"/><Relationship Id="rId12" Type="http://schemas.openxmlformats.org/officeDocument/2006/relationships/hyperlink" Target="https://www.propublica.org/article/clarence-thomas-other-billionaires-sokol-huizenga-novelly-supreme-court" TargetMode="External"/><Relationship Id="rId15" Type="http://schemas.openxmlformats.org/officeDocument/2006/relationships/hyperlink" Target="https://storage.courtlistener.com/us/federal/judicial/financial-disclosures/1213/ruth-bader-ginsburg-disclosure.2004.pdf" TargetMode="External"/><Relationship Id="rId14" Type="http://schemas.openxmlformats.org/officeDocument/2006/relationships/hyperlink" Target="https://familyrvingmag.com/2004/09/01/beneficial-relationships/" TargetMode="External"/><Relationship Id="rId17" Type="http://schemas.openxmlformats.org/officeDocument/2006/relationships/hyperlink" Target="https://storage.courtlistener.com/us/federal/judicial/financial-disclosures/1213/ruth-bader-ginsburg-disclosure.2004.pdf" TargetMode="External"/><Relationship Id="rId16" Type="http://schemas.openxmlformats.org/officeDocument/2006/relationships/hyperlink" Target="https://storage.courtlistener.com/us/federal/judicial/financial-disclosures/1213/ruth-bader-ginsburg-disclosure.2004.pdf" TargetMode="External"/><Relationship Id="rId18"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0" Type="http://schemas.openxmlformats.org/officeDocument/2006/relationships/hyperlink" Target="https://www.potomackcompany.com/auction-lot/glass-vase-presented-to-justice-ginsburg-by-the-c_FDC46689C7" TargetMode="External"/><Relationship Id="rId21" Type="http://schemas.openxmlformats.org/officeDocument/2006/relationships/drawing" Target="../drawings/drawing11.xml"/><Relationship Id="rId1" Type="http://schemas.openxmlformats.org/officeDocument/2006/relationships/hyperlink" Target="https://pfds.opensecrets.org/N99999919_2005.pdf" TargetMode="External"/><Relationship Id="rId2" Type="http://schemas.openxmlformats.org/officeDocument/2006/relationships/hyperlink" Target="https://pfds.opensecrets.org/N99999919_2005.pdf" TargetMode="External"/><Relationship Id="rId3" Type="http://schemas.openxmlformats.org/officeDocument/2006/relationships/hyperlink" Target="https://pfds.opensecrets.org/N99999919_2005.pdf" TargetMode="External"/><Relationship Id="rId4" Type="http://schemas.openxmlformats.org/officeDocument/2006/relationships/hyperlink" Target="https://storage.courtlistener.com/us/federal/judicial/financial-disclosures/2852/antonin-scalia-disclosure.2005.pdf" TargetMode="External"/><Relationship Id="rId9" Type="http://schemas.openxmlformats.org/officeDocument/2006/relationships/hyperlink" Target="https://www.govinfo.gov/content/pkg/CREC-2023-12-19/html/CREC-2023-12-19-pt1-PgS6043.htm" TargetMode="External"/><Relationship Id="rId5" Type="http://schemas.openxmlformats.org/officeDocument/2006/relationships/hyperlink" Target="https://storage.courtlistener.com/us/federal/judicial/financial-disclosures/2852/antonin-scalia-disclosure.2005.pdf" TargetMode="External"/><Relationship Id="rId6" Type="http://schemas.openxmlformats.org/officeDocument/2006/relationships/hyperlink" Target="https://storage.courtlistener.com/us/federal/judicial/financial-disclosures/2852/antonin-scalia-disclosure.2005.pdf" TargetMode="External"/><Relationship Id="rId7" Type="http://schemas.openxmlformats.org/officeDocument/2006/relationships/hyperlink" Target="https://www.propublica.org/article/samuel-alito-luxury-fishing-trip-paul-singer-scotus-supreme-court" TargetMode="External"/><Relationship Id="rId8" Type="http://schemas.openxmlformats.org/officeDocument/2006/relationships/hyperlink" Target="https://www.govinfo.gov/content/pkg/CREC-2023-12-19/html/CREC-2023-12-19-pt1-PgS6043.htm" TargetMode="External"/><Relationship Id="rId11" Type="http://schemas.openxmlformats.org/officeDocument/2006/relationships/hyperlink" Target="https://www.govinfo.gov/content/pkg/CREC-2023-12-19/html/CREC-2023-12-19-pt1-PgS6043.htm" TargetMode="External"/><Relationship Id="rId10" Type="http://schemas.openxmlformats.org/officeDocument/2006/relationships/hyperlink" Target="https://www.propublica.org/article/samuel-alito-luxury-fishing-trip-paul-singer-scotus-supreme-court" TargetMode="External"/><Relationship Id="rId13" Type="http://schemas.openxmlformats.org/officeDocument/2006/relationships/hyperlink" Target="https://storage.courtlistener.com/us/federal/judicial/financial-disclosures/1747/anthony-mcleod-kennedy-disclosure.2005.pdf" TargetMode="External"/><Relationship Id="rId12" Type="http://schemas.openxmlformats.org/officeDocument/2006/relationships/hyperlink" Target="https://storage.courtlistener.com/us/federal/judicial/financial-disclosures/1747/anthony-mcleod-kennedy-disclosure.2005.pdf" TargetMode="External"/><Relationship Id="rId15" Type="http://schemas.openxmlformats.org/officeDocument/2006/relationships/hyperlink" Target="https://achievement.org/achiever/anthony-m-kennedy/" TargetMode="External"/><Relationship Id="rId14" Type="http://schemas.openxmlformats.org/officeDocument/2006/relationships/hyperlink" Target="https://storage.courtlistener.com/us/federal/judicial/financial-disclosures/1747/anthony-mcleod-kennedy-disclosure.2005.pdf" TargetMode="External"/><Relationship Id="rId17" Type="http://schemas.openxmlformats.org/officeDocument/2006/relationships/hyperlink" Target="https://storage.courtlistener.com/us/federal/judicial/financial-disclosures/1213/ruth-bader-ginsburg-disclosure.2005.pdf" TargetMode="External"/><Relationship Id="rId16" Type="http://schemas.openxmlformats.org/officeDocument/2006/relationships/hyperlink" Target="https://achievement.org/achiever/anthony-m-kennedy/" TargetMode="External"/><Relationship Id="rId19" Type="http://schemas.openxmlformats.org/officeDocument/2006/relationships/hyperlink" Target="https://storage.courtlistener.com/us/federal/judicial/financial-disclosures/1213/ruth-bader-ginsburg-disclosure.2005.pdf" TargetMode="External"/><Relationship Id="rId18" Type="http://schemas.openxmlformats.org/officeDocument/2006/relationships/hyperlink" Target="https://storage.courtlistener.com/us/federal/judicial/financial-disclosures/1213/ruth-bader-ginsburg-disclosure.2005.pdf" TargetMode="External"/></Relationships>
</file>

<file path=xl/worksheets/_rels/sheet12.xml.rels><?xml version="1.0" encoding="UTF-8" standalone="yes"?><Relationships xmlns="http://schemas.openxmlformats.org/package/2006/relationships"><Relationship Id="rId20" Type="http://schemas.openxmlformats.org/officeDocument/2006/relationships/drawing" Target="../drawings/drawing12.xml"/><Relationship Id="rId1" Type="http://schemas.openxmlformats.org/officeDocument/2006/relationships/hyperlink" Target="https://pfds.opensecrets.org/N99999922_2006.pdf" TargetMode="External"/><Relationship Id="rId2" Type="http://schemas.openxmlformats.org/officeDocument/2006/relationships/hyperlink" Target="https://pfds.opensecrets.org/N99999922_2006.pdf" TargetMode="External"/><Relationship Id="rId3" Type="http://schemas.openxmlformats.org/officeDocument/2006/relationships/hyperlink" Target="https://pfds.opensecrets.org/N99999919_2006.pdf" TargetMode="External"/><Relationship Id="rId4" Type="http://schemas.openxmlformats.org/officeDocument/2006/relationships/hyperlink" Target="https://pfds.opensecrets.org/N99999919_2006.pdf" TargetMode="External"/><Relationship Id="rId9" Type="http://schemas.openxmlformats.org/officeDocument/2006/relationships/hyperlink" Target="https://storage.courtlistener.com/us/federal/judicial/financial-disclosures/2852/antonin-scalia-disclosure.2006.pdf" TargetMode="External"/><Relationship Id="rId5" Type="http://schemas.openxmlformats.org/officeDocument/2006/relationships/hyperlink" Target="https://pfds.opensecrets.org/N99999919_2006.pdf" TargetMode="External"/><Relationship Id="rId6" Type="http://schemas.openxmlformats.org/officeDocument/2006/relationships/hyperlink" Target="https://pfds.opensecrets.org/N99999919_2006.pdf" TargetMode="External"/><Relationship Id="rId7" Type="http://schemas.openxmlformats.org/officeDocument/2006/relationships/hyperlink" Target="https://storage.courtlistener.com/us/federal/judicial/financial-disclosures/2852/antonin-scalia-disclosure.2006.pdf" TargetMode="External"/><Relationship Id="rId8" Type="http://schemas.openxmlformats.org/officeDocument/2006/relationships/hyperlink" Target="https://storage.courtlistener.com/us/federal/judicial/financial-disclosures/2852/antonin-scalia-disclosure.2006.pdf" TargetMode="External"/><Relationship Id="rId11" Type="http://schemas.openxmlformats.org/officeDocument/2006/relationships/hyperlink" Target="https://www.politico.com/news/2022/07/08/religious-right-supreme-court-00044739" TargetMode="External"/><Relationship Id="rId10" Type="http://schemas.openxmlformats.org/officeDocument/2006/relationships/hyperlink" Target="https://storage.courtlistener.com/us/federal/judicial/financial-disclosures/2852/antonin-scalia-disclosure.2006.pdf" TargetMode="External"/><Relationship Id="rId13" Type="http://schemas.openxmlformats.org/officeDocument/2006/relationships/hyperlink" Target="https://storage.courtlistener.com/us/federal/judicial/financial-disclosures/1747/anthony-mcleod-kennedy-disclosure.2006.pdf" TargetMode="External"/><Relationship Id="rId12" Type="http://schemas.openxmlformats.org/officeDocument/2006/relationships/hyperlink" Target="https://storage.courtlistener.com/us/federal/judicial/financial-disclosures/1747/anthony-mcleod-kennedy-disclosure.2006.pdf" TargetMode="External"/><Relationship Id="rId15" Type="http://schemas.openxmlformats.org/officeDocument/2006/relationships/hyperlink" Target="https://www.propublica.org/article/clarence-thomas-harlan-crow-private-school-tuition-scotus" TargetMode="External"/><Relationship Id="rId14" Type="http://schemas.openxmlformats.org/officeDocument/2006/relationships/hyperlink" Target="https://storage.courtlistener.com/us/federal/judicial/financial-disclosures/1747/anthony-mcleod-kennedy-disclosure.2006.pdf" TargetMode="External"/><Relationship Id="rId17" Type="http://schemas.openxmlformats.org/officeDocument/2006/relationships/hyperlink" Target="https://storage.courtlistener.com/us/federal/judicial/financial-disclosures/1213/ruth-bader-ginsburg-disclosure.2006.pdf" TargetMode="External"/><Relationship Id="rId16" Type="http://schemas.openxmlformats.org/officeDocument/2006/relationships/hyperlink" Target="https://storage.courtlistener.com/us/federal/judicial/financial-disclosures/1213/ruth-bader-ginsburg-disclosure.2006.pdf" TargetMode="External"/><Relationship Id="rId19" Type="http://schemas.openxmlformats.org/officeDocument/2006/relationships/hyperlink" Target="https://www.potomackcompany.com/auction-lot/prism-form-crystal-vase-presented-to-justice-gins_AC9431BB4C" TargetMode="External"/><Relationship Id="rId18" Type="http://schemas.openxmlformats.org/officeDocument/2006/relationships/hyperlink" Target="https://storage.courtlistener.com/us/federal/judicial/financial-disclosures/1213/ruth-bader-ginsburg-disclosure.2006.pdf" TargetMode="External"/></Relationships>
</file>

<file path=xl/worksheets/_rels/sheet13.xml.rels><?xml version="1.0" encoding="UTF-8" standalone="yes"?><Relationships xmlns="http://schemas.openxmlformats.org/package/2006/relationships"><Relationship Id="rId20" Type="http://schemas.openxmlformats.org/officeDocument/2006/relationships/drawing" Target="../drawings/drawing13.xml"/><Relationship Id="rId1" Type="http://schemas.openxmlformats.org/officeDocument/2006/relationships/hyperlink" Target="https://pfds.opensecrets.org/N99999922_2007.pdf" TargetMode="External"/><Relationship Id="rId2" Type="http://schemas.openxmlformats.org/officeDocument/2006/relationships/hyperlink" Target="https://pfds.opensecrets.org/N99999922_2007.pdf" TargetMode="External"/><Relationship Id="rId3" Type="http://schemas.openxmlformats.org/officeDocument/2006/relationships/hyperlink" Target="https://pfds.opensecrets.org/N99999919_2007.pdf" TargetMode="External"/><Relationship Id="rId4" Type="http://schemas.openxmlformats.org/officeDocument/2006/relationships/hyperlink" Target="https://pfds.opensecrets.org/N99999919_2007.pdf" TargetMode="External"/><Relationship Id="rId9" Type="http://schemas.openxmlformats.org/officeDocument/2006/relationships/hyperlink" Target="https://fixthecourt.com/wp-content/uploads/2024/05/any-good-hunting.pdf" TargetMode="External"/><Relationship Id="rId5" Type="http://schemas.openxmlformats.org/officeDocument/2006/relationships/hyperlink" Target="https://pfds.opensecrets.org/N99999919_2007.pdf" TargetMode="External"/><Relationship Id="rId6" Type="http://schemas.openxmlformats.org/officeDocument/2006/relationships/hyperlink" Target="https://pfds.opensecrets.org/N99999919_2007.pdf" TargetMode="External"/><Relationship Id="rId7" Type="http://schemas.openxmlformats.org/officeDocument/2006/relationships/hyperlink" Target="https://storage.courtlistener.com/us/federal/judicial/financial-disclosures/2852/antonin-scalia-disclosure.2007.pdf" TargetMode="External"/><Relationship Id="rId8" Type="http://schemas.openxmlformats.org/officeDocument/2006/relationships/hyperlink" Target="https://storage.courtlistener.com/us/federal/judicial/financial-disclosures/2852/antonin-scalia-disclosure.2007.pdf" TargetMode="External"/><Relationship Id="rId11" Type="http://schemas.openxmlformats.org/officeDocument/2006/relationships/hyperlink" Target="https://storage.courtlistener.com/us/federal/judicial/financial-disclosures/1747/anthony-mcleod-kennedy-disclosure.2007.pdf" TargetMode="External"/><Relationship Id="rId10" Type="http://schemas.openxmlformats.org/officeDocument/2006/relationships/hyperlink" Target="https://storage.courtlistener.com/us/federal/judicial/financial-disclosures/1747/anthony-mcleod-kennedy-disclosure.2007.pdf" TargetMode="External"/><Relationship Id="rId13" Type="http://schemas.openxmlformats.org/officeDocument/2006/relationships/hyperlink" Target="https://www.propublica.org/article/clarence-thomas-harlan-crow-private-school-tuition-scotus" TargetMode="External"/><Relationship Id="rId12" Type="http://schemas.openxmlformats.org/officeDocument/2006/relationships/hyperlink" Target="https://storage.courtlistener.com/us/federal/judicial/financial-disclosures/1747/anthony-mcleod-kennedy-disclosure.2007.pdf" TargetMode="External"/><Relationship Id="rId15" Type="http://schemas.openxmlformats.org/officeDocument/2006/relationships/hyperlink" Target="https://www.potomackcompany.com/auction-lot/galway-vase-presented-to-justice-ginsburg-by-the-_951431C820" TargetMode="External"/><Relationship Id="rId14" Type="http://schemas.openxmlformats.org/officeDocument/2006/relationships/hyperlink" Target="https://www.propublica.org/article/clarence-thomas-scotus-undisclosed-luxury-travel-gifts-crow" TargetMode="External"/><Relationship Id="rId17" Type="http://schemas.openxmlformats.org/officeDocument/2006/relationships/hyperlink" Target="https://storage.courtlistener.com/us/federal/judicial/financial-disclosures/1213/ruth-bader-ginsburg-disclosure.2007.pdf" TargetMode="External"/><Relationship Id="rId16" Type="http://schemas.openxmlformats.org/officeDocument/2006/relationships/hyperlink" Target="https://storage.courtlistener.com/us/federal/judicial/financial-disclosures/1213/ruth-bader-ginsburg-disclosure.2007.pdf" TargetMode="External"/><Relationship Id="rId19" Type="http://schemas.openxmlformats.org/officeDocument/2006/relationships/hyperlink" Target="https://storage.courtlistener.com/us/federal/judicial/financial-disclosures/77/samuel-a-alito-jr-disclosure.2007.pdf" TargetMode="External"/><Relationship Id="rId18" Type="http://schemas.openxmlformats.org/officeDocument/2006/relationships/hyperlink" Target="https://storage.courtlistener.com/us/federal/judicial/financial-disclosures/1213/ruth-bader-ginsburg-disclosure.2007.pdf" TargetMode="External"/></Relationships>
</file>

<file path=xl/worksheets/_rels/sheet14.xml.rels><?xml version="1.0" encoding="UTF-8" standalone="yes"?><Relationships xmlns="http://schemas.openxmlformats.org/package/2006/relationships"><Relationship Id="rId20" Type="http://schemas.openxmlformats.org/officeDocument/2006/relationships/hyperlink" Target="https://storage.courtlistener.com/us/federal/judicial/financial-disclosures/1213/ruth-bader-ginsburg-disclosure.2008.pdf" TargetMode="External"/><Relationship Id="rId22" Type="http://schemas.openxmlformats.org/officeDocument/2006/relationships/hyperlink" Target="https://www.propublica.org/article/samuel-alito-luxury-fishing-trip-paul-singer-scotus-supreme-court" TargetMode="External"/><Relationship Id="rId21" Type="http://schemas.openxmlformats.org/officeDocument/2006/relationships/hyperlink" Target="https://www.fordham.edu/school-of-law/centers-and-institutes/stein-center-for-law-and-ethics/fordham-stein-prize/" TargetMode="External"/><Relationship Id="rId24" Type="http://schemas.openxmlformats.org/officeDocument/2006/relationships/hyperlink" Target="https://www.govinfo.gov/content/pkg/CREC-2023-12-19/html/CREC-2023-12-19-pt1-PgS6043.htm" TargetMode="External"/><Relationship Id="rId23" Type="http://schemas.openxmlformats.org/officeDocument/2006/relationships/hyperlink" Target="https://www.govinfo.gov/content/pkg/CREC-2023-12-19/html/CREC-2023-12-19-pt1-PgS6043.htm" TargetMode="External"/><Relationship Id="rId1" Type="http://schemas.openxmlformats.org/officeDocument/2006/relationships/hyperlink" Target="https://storage.courtlistener.com/us/federal/judicial/financial-disclosures/2738/john-glover-roberts-jr-disclosure.2008.pdf" TargetMode="External"/><Relationship Id="rId2" Type="http://schemas.openxmlformats.org/officeDocument/2006/relationships/hyperlink" Target="https://storage.courtlistener.com/us/federal/judicial/financial-disclosures/2738/john-glover-roberts-jr-disclosure.2008.pdf" TargetMode="External"/><Relationship Id="rId3" Type="http://schemas.openxmlformats.org/officeDocument/2006/relationships/hyperlink" Target="https://pfds.opensecrets.org/N99999919_2008.pdf" TargetMode="External"/><Relationship Id="rId4" Type="http://schemas.openxmlformats.org/officeDocument/2006/relationships/hyperlink" Target="https://pfds.opensecrets.org/N99999919_2008.pdf" TargetMode="External"/><Relationship Id="rId9" Type="http://schemas.openxmlformats.org/officeDocument/2006/relationships/hyperlink" Target="https://fixthecourt.com/wp-content/uploads/2024/05/any-good-hunting.pdf" TargetMode="External"/><Relationship Id="rId26" Type="http://schemas.openxmlformats.org/officeDocument/2006/relationships/hyperlink" Target="https://www.propublica.org/article/samuel-alito-luxury-fishing-trip-paul-singer-scotus-supreme-court" TargetMode="External"/><Relationship Id="rId25" Type="http://schemas.openxmlformats.org/officeDocument/2006/relationships/hyperlink" Target="https://www.propublica.org/article/samuel-alito-luxury-fishing-trip-paul-singer-scotus-supreme-court" TargetMode="External"/><Relationship Id="rId28" Type="http://schemas.openxmlformats.org/officeDocument/2006/relationships/hyperlink" Target="https://storage.courtlistener.com/us/federal/judicial/financial-disclosures/1213/ruth-bader-ginsburg-disclosure.2008.pdf" TargetMode="External"/><Relationship Id="rId27" Type="http://schemas.openxmlformats.org/officeDocument/2006/relationships/hyperlink" Target="https://www.propublica.org/article/samuel-alito-luxury-fishing-trip-paul-singer-scotus-supreme-court" TargetMode="External"/><Relationship Id="rId5" Type="http://schemas.openxmlformats.org/officeDocument/2006/relationships/hyperlink" Target="https://pfds.opensecrets.org/N99999919_2008.pdf" TargetMode="External"/><Relationship Id="rId6" Type="http://schemas.openxmlformats.org/officeDocument/2006/relationships/hyperlink" Target="https://pfds.opensecrets.org/N99999919_2008.pdf" TargetMode="External"/><Relationship Id="rId29" Type="http://schemas.openxmlformats.org/officeDocument/2006/relationships/drawing" Target="../drawings/drawing14.xml"/><Relationship Id="rId7" Type="http://schemas.openxmlformats.org/officeDocument/2006/relationships/hyperlink" Target="https://storage.courtlistener.com/us/federal/judicial/financial-disclosures/2852/antonin-scalia-disclosure.2008.pdf" TargetMode="External"/><Relationship Id="rId8" Type="http://schemas.openxmlformats.org/officeDocument/2006/relationships/hyperlink" Target="https://storage.courtlistener.com/us/federal/judicial/financial-disclosures/2852/antonin-scalia-disclosure.2008.pdf" TargetMode="External"/><Relationship Id="rId11" Type="http://schemas.openxmlformats.org/officeDocument/2006/relationships/hyperlink" Target="https://storage.courtlistener.com/us/federal/judicial/financial-disclosures/1747/anthony-mcleod-kennedy-disclosure.2008.pdf" TargetMode="External"/><Relationship Id="rId10" Type="http://schemas.openxmlformats.org/officeDocument/2006/relationships/hyperlink" Target="https://www.politico.com/news/2022/07/08/religious-right-supreme-court-00044739" TargetMode="External"/><Relationship Id="rId13" Type="http://schemas.openxmlformats.org/officeDocument/2006/relationships/hyperlink" Target="https://storage.courtlistener.com/us/federal/judicial/financial-disclosures/1747/anthony-mcleod-kennedy-disclosure.2008.pdf" TargetMode="External"/><Relationship Id="rId12" Type="http://schemas.openxmlformats.org/officeDocument/2006/relationships/hyperlink" Target="https://storage.courtlistener.com/us/federal/judicial/financial-disclosures/1747/anthony-mcleod-kennedy-disclosure.2008.pdf" TargetMode="External"/><Relationship Id="rId15" Type="http://schemas.openxmlformats.org/officeDocument/2006/relationships/hyperlink" Target="https://www.nytimes.com/2023/10/25/us/politics/clarence-thomas-rv-loan-senate-inquiry.html" TargetMode="External"/><Relationship Id="rId14" Type="http://schemas.openxmlformats.org/officeDocument/2006/relationships/hyperlink" Target="https://www.propublica.org/article/clarence-thomas-harlan-crow-private-school-tuition-scotus" TargetMode="External"/><Relationship Id="rId17" Type="http://schemas.openxmlformats.org/officeDocument/2006/relationships/hyperlink" Target="https://www.nytimes.com/2011/06/19/us/politics/19thomas.html" TargetMode="External"/><Relationship Id="rId16" Type="http://schemas.openxmlformats.org/officeDocument/2006/relationships/hyperlink" Target="https://www.nytimes.com/2011/06/19/us/politics/19thomas.html" TargetMode="External"/><Relationship Id="rId19" Type="http://schemas.openxmlformats.org/officeDocument/2006/relationships/hyperlink" Target="https://storage.courtlistener.com/us/federal/judicial/financial-disclosures/1213/ruth-bader-ginsburg-disclosure.2008.pdf" TargetMode="External"/><Relationship Id="rId18" Type="http://schemas.openxmlformats.org/officeDocument/2006/relationships/hyperlink" Target="https://storage.courtlistener.com/us/federal/judicial/financial-disclosures/1213/ruth-bader-ginsburg-disclosure.2008.pdf"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storage.courtlistener.com/us/federal/judicial/financial-disclosures/2738/john-glover-roberts-jr-disclosure.2009.pdf" TargetMode="External"/><Relationship Id="rId2" Type="http://schemas.openxmlformats.org/officeDocument/2006/relationships/hyperlink" Target="https://pfds.opensecrets.org/N99999919_2009.pdf" TargetMode="External"/><Relationship Id="rId3" Type="http://schemas.openxmlformats.org/officeDocument/2006/relationships/hyperlink" Target="https://storage.courtlistener.com/us/federal/judicial/financial-disclosures/2852/antonin-scalia-disclosure.2009.pdf" TargetMode="External"/><Relationship Id="rId4" Type="http://schemas.openxmlformats.org/officeDocument/2006/relationships/hyperlink" Target="https://pfds.opensecrets.org/N99999920_2009.pdf" TargetMode="External"/><Relationship Id="rId9" Type="http://schemas.openxmlformats.org/officeDocument/2006/relationships/hyperlink" Target="https://storage.courtlistener.com/us/federal/judicial/financial-disclosures/3045/sonia-sotomayor-disclosure.2009.pdf" TargetMode="External"/><Relationship Id="rId5" Type="http://schemas.openxmlformats.org/officeDocument/2006/relationships/hyperlink" Target="https://www.propublica.org/article/clarence-thomas-harlan-crow-private-school-tuition-scotus" TargetMode="External"/><Relationship Id="rId6" Type="http://schemas.openxmlformats.org/officeDocument/2006/relationships/hyperlink" Target="https://www.nytimes.com/2011/06/19/us/politics/19thomas.html" TargetMode="External"/><Relationship Id="rId7" Type="http://schemas.openxmlformats.org/officeDocument/2006/relationships/hyperlink" Target="https://storage.courtlistener.com/us/federal/judicial/financial-disclosures/3045/sonia-sotomayor-disclosure.2009.pdf" TargetMode="External"/><Relationship Id="rId8" Type="http://schemas.openxmlformats.org/officeDocument/2006/relationships/hyperlink" Target="https://storage.courtlistener.com/us/federal/judicial/financial-disclosures/3045/sonia-sotomayor-disclosure.2009.pdf" TargetMode="External"/><Relationship Id="rId11" Type="http://schemas.openxmlformats.org/officeDocument/2006/relationships/hyperlink" Target="https://storage.courtlistener.com/us/federal/judicial/financial-disclosures/3045/sonia-sotomayor-disclosure.2009.pdf" TargetMode="External"/><Relationship Id="rId10" Type="http://schemas.openxmlformats.org/officeDocument/2006/relationships/hyperlink" Target="https://storage.courtlistener.com/us/federal/judicial/financial-disclosures/3045/sonia-sotomayor-disclosure.2009.pdf" TargetMode="External"/><Relationship Id="rId13" Type="http://schemas.openxmlformats.org/officeDocument/2006/relationships/hyperlink" Target="https://storage.courtlistener.com/us/federal/judicial/financial-disclosures/3045/sonia-sotomayor-disclosure.2009.pdf" TargetMode="External"/><Relationship Id="rId12" Type="http://schemas.openxmlformats.org/officeDocument/2006/relationships/hyperlink" Target="https://storage.courtlistener.com/us/federal/judicial/financial-disclosures/3045/sonia-sotomayor-disclosure.2009.pdf" TargetMode="External"/><Relationship Id="rId15" Type="http://schemas.openxmlformats.org/officeDocument/2006/relationships/drawing" Target="../drawings/drawing15.xml"/><Relationship Id="rId14" Type="http://schemas.openxmlformats.org/officeDocument/2006/relationships/hyperlink" Target="https://storage.courtlistener.com/us/federal/judicial/financial-disclosures/3045/sonia-sotomayor-disclosure.2009.pdf"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storage.courtlistener.com/us/federal/judicial/financial-disclosures/3104/john-paul-stevens-disclosure.2010.pdf" TargetMode="External"/><Relationship Id="rId2" Type="http://schemas.openxmlformats.org/officeDocument/2006/relationships/hyperlink" Target="https://www.nytimes.com/2011/06/19/us/politics/19thomas.html" TargetMode="External"/><Relationship Id="rId3" Type="http://schemas.openxmlformats.org/officeDocument/2006/relationships/hyperlink" Target="https://www.nytimes.com/2023/07/09/us/clarence-thomas-horatio-alger-association.html" TargetMode="External"/><Relationship Id="rId4" Type="http://schemas.openxmlformats.org/officeDocument/2006/relationships/hyperlink" Target="https://www.nytimes.com/2023/08/05/us/clarence-thomas-rv-anthony-welters.html" TargetMode="External"/><Relationship Id="rId5" Type="http://schemas.openxmlformats.org/officeDocument/2006/relationships/hyperlink" Target="https://storage.courtlistener.com/us/federal/judicial/financial-disclosures/77/samuel-a-alito-jr-disclosure.2010.pdf" TargetMode="External"/><Relationship Id="rId6" Type="http://schemas.openxmlformats.org/officeDocument/2006/relationships/hyperlink" Target="https://storage.courtlistener.com/us/federal/judicial/financial-disclosures/3045/sonia-sotomayor-disclosure.2010.pdf" TargetMode="External"/><Relationship Id="rId7" Type="http://schemas.openxmlformats.org/officeDocument/2006/relationships/hyperlink" Target="https://storage.courtlistener.com/us/federal/judicial/financial-disclosures/3045/sonia-sotomayor-disclosure.2010.pdf" TargetMode="External"/><Relationship Id="rId8"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hyperlink" Target="https://storage.courtlistener.com/us/federal/judicial/financial-disclosures/3045/sonia-sotomayor-disclosure.2011.pdf" TargetMode="External"/><Relationship Id="rId2" Type="http://schemas.openxmlformats.org/officeDocument/2006/relationships/hyperlink" Target="https://storage.courtlistener.com/us/federal/judicial/financial-disclosures/3045/sonia-sotomayor-disclosure.2011.pdf" TargetMode="External"/><Relationship Id="rId3" Type="http://schemas.openxmlformats.org/officeDocument/2006/relationships/hyperlink" Target="https://storage.courtlistener.com/us/federal/judicial/financial-disclosures/3045/sonia-sotomayor-disclosure.2011.pdf" TargetMode="External"/><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hyperlink" Target="https://storage.courtlistener.com/us/federal/judicial/financial-disclosures/2852/antonin-scalia-disclosure.2012.pdf" TargetMode="External"/><Relationship Id="rId2" Type="http://schemas.openxmlformats.org/officeDocument/2006/relationships/hyperlink" Target="https://fixthecourt.com/wp-content/uploads/2024/05/any-good-hunting.pdf" TargetMode="External"/><Relationship Id="rId3" Type="http://schemas.openxmlformats.org/officeDocument/2006/relationships/hyperlink" Target="https://fixthecourt.com/wp-content/uploads/2024/05/any-good-hunting.pdf" TargetMode="External"/><Relationship Id="rId4" Type="http://schemas.openxmlformats.org/officeDocument/2006/relationships/hyperlink" Target="https://www.politico.com/news/2022/07/08/religious-right-supreme-court-00044739" TargetMode="External"/><Relationship Id="rId5" Type="http://schemas.openxmlformats.org/officeDocument/2006/relationships/hyperlink" Target="https://achievement.org/achiever/sonia-sotomayor/" TargetMode="External"/><Relationship Id="rId6" Type="http://schemas.openxmlformats.org/officeDocument/2006/relationships/hyperlink" Target="https://achievement.org/achiever/sonia-sotomayor/" TargetMode="External"/><Relationship Id="rId7" Type="http://schemas.openxmlformats.org/officeDocument/2006/relationships/hyperlink" Target="https://storage.courtlistener.com/us/federal/judicial/financial-disclosures/3045/sonia-sotomayor-disclosure.2012.pdf" TargetMode="External"/><Relationship Id="rId8"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hyperlink" Target="https://fixthecourt.com/wp-content/uploads/2024/05/any-good-hunting.pdf" TargetMode="External"/><Relationship Id="rId2" Type="http://schemas.openxmlformats.org/officeDocument/2006/relationships/hyperlink" Target="https://www.potomackcompany.com/auction-lot/heritage-crystal-vase-presented-to-justice-ginsbu_CCB46F4AFD" TargetMode="External"/><Relationship Id="rId3" Type="http://schemas.openxmlformats.org/officeDocument/2006/relationships/hyperlink" Target="https://storage.courtlistener.com/us/federal/judicial/financial-disclosures/384/stephen-gerald-breyer-disclosure.2013.pdf" TargetMode="External"/><Relationship Id="rId4" Type="http://schemas.openxmlformats.org/officeDocument/2006/relationships/hyperlink" Target="https://storage.courtlistener.com/us/federal/judicial/financial-disclosures/3045/sonia-sotomayor-disclosure.2013.pdf" TargetMode="External"/><Relationship Id="rId5"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propublica.org/article/clarence-thomas-scotus-undisclosed-luxury-travel-gifts-crow" TargetMode="External"/><Relationship Id="rId2" Type="http://schemas.openxmlformats.org/officeDocument/2006/relationships/hyperlink" Target="https://www.propublica.org/article/clarence-thomas-scotus-undisclosed-luxury-travel-gifts-crow" TargetMode="External"/><Relationship Id="rId3" Type="http://schemas.openxmlformats.org/officeDocument/2006/relationships/hyperlink" Target="https://www.propublica.org/article/clarence-thomas-secretly-attended-koch-brothers-donor-events-scotus" TargetMode="External"/><Relationship Id="rId4" Type="http://schemas.openxmlformats.org/officeDocument/2006/relationships/hyperlink" Target="https://www.propublica.org/article/clarence-thomas-secretly-attended-koch-brothers-donor-events-scotus" TargetMode="External"/><Relationship Id="rId5" Type="http://schemas.openxmlformats.org/officeDocument/2006/relationships/hyperlink" Target="https://s3.documentcloud.org/documents/23977982/grove-application.pdf" TargetMode="External"/><Relationship Id="rId6" Type="http://schemas.openxmlformats.org/officeDocument/2006/relationships/hyperlink" Target="https://www.nytimes.com/2023/07/09/us/clarence-thomas-horatio-alger-association.html" TargetMode="External"/><Relationship Id="rId7"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hyperlink" Target="https://fixthecourt.com/wp-content/uploads/2024/05/any-good-hunting.pdf" TargetMode="External"/><Relationship Id="rId2" Type="http://schemas.openxmlformats.org/officeDocument/2006/relationships/hyperlink" Target="https://fixthecourt.com/wp-content/uploads/2015/11/Thomas-Disclosure-2014.pdf" TargetMode="External"/><Relationship Id="rId3" Type="http://schemas.openxmlformats.org/officeDocument/2006/relationships/hyperlink" Target="https://www.potomackcompany.com/auction-lot/oblong-presentation-glass-bowl-presented-to-justi_AB04802929" TargetMode="External"/><Relationship Id="rId4" Type="http://schemas.openxmlformats.org/officeDocument/2006/relationships/hyperlink" Target="https://www.potomackcompany.com/auction-lot/justice-ginsburgs-2014-cultural-diplomacy-award-d_0574225AEF" TargetMode="External"/><Relationship Id="rId5" Type="http://schemas.openxmlformats.org/officeDocument/2006/relationships/hyperlink" Target="https://pdfserver.amlaw.com/nlj/alito_2014_fd.pdf" TargetMode="External"/><Relationship Id="rId6" Type="http://schemas.openxmlformats.org/officeDocument/2006/relationships/hyperlink" Target="https://pdfserver.amlaw.com/nlj/alito_2014_fd.pdf" TargetMode="External"/><Relationship Id="rId7" Type="http://schemas.openxmlformats.org/officeDocument/2006/relationships/hyperlink" Target="https://storage.courtlistener.com/us/federal/judicial/financial-disclosures/3045/sonia-sotomayor-disclosure.2014.pdf" TargetMode="External"/><Relationship Id="rId8"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hyperlink" Target="https://papers.ssrn.com/sol3/papers.cfm?abstract_id=2782170&amp;download=yes" TargetMode="External"/><Relationship Id="rId2" Type="http://schemas.openxmlformats.org/officeDocument/2006/relationships/hyperlink" Target="https://fixthecourt.com/wp-content/uploads/2016/06/Thomas-2015.pdf" TargetMode="External"/><Relationship Id="rId3" Type="http://schemas.openxmlformats.org/officeDocument/2006/relationships/hyperlink" Target="https://www.nytimes.com/2023/07/09/us/clarence-thomas-horatio-alger-association.html" TargetMode="External"/><Relationship Id="rId4" Type="http://schemas.openxmlformats.org/officeDocument/2006/relationships/hyperlink" Target="https://fixthecourt.com/wp-content/uploads/2016/06/Ginsburg-2015.pdf" TargetMode="External"/><Relationship Id="rId5" Type="http://schemas.openxmlformats.org/officeDocument/2006/relationships/hyperlink" Target="https://hls.harvard.edu/today/honoring-ruth-bader-ginsburg-supreme-court-associate-justice-receives-radcliffe-medal/" TargetMode="External"/><Relationship Id="rId6" Type="http://schemas.openxmlformats.org/officeDocument/2006/relationships/hyperlink" Target="https://fixthecourt.com/wp-content/uploads/2016/06/Kagan-2015.pdf" TargetMode="External"/><Relationship Id="rId7"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hyperlink" Target="https://fixthecourt.com/wp-content/uploads/2024/05/any-good-hunting.pdf" TargetMode="External"/><Relationship Id="rId2" Type="http://schemas.openxmlformats.org/officeDocument/2006/relationships/hyperlink" Target="https://fixthecourt.com/wp-content/uploads/2024/05/any-good-hunting.pdf" TargetMode="External"/><Relationship Id="rId3" Type="http://schemas.openxmlformats.org/officeDocument/2006/relationships/hyperlink" Target="https://fixthecourt.com/wp-content/uploads/2024/05/any-good-hunting.pdf" TargetMode="External"/><Relationship Id="rId4" Type="http://schemas.openxmlformats.org/officeDocument/2006/relationships/hyperlink" Target="https://fixthecourt.com/wp-content/uploads/2024/05/any-good-hunting.pdf" TargetMode="External"/><Relationship Id="rId9" Type="http://schemas.openxmlformats.org/officeDocument/2006/relationships/hyperlink" Target="https://fixthecourt.com/wp-content/uploads/2020/03/SS-URI-engraved-gift.png" TargetMode="External"/><Relationship Id="rId5" Type="http://schemas.openxmlformats.org/officeDocument/2006/relationships/hyperlink" Target="https://fixthecourt.com/wp-content/uploads/2020/03/CT-photo-gift.png" TargetMode="External"/><Relationship Id="rId6" Type="http://schemas.openxmlformats.org/officeDocument/2006/relationships/hyperlink" Target="https://fixthecourt.com/wp-content/uploads/2023/04/Thomas-private-plane-2.11.16.png" TargetMode="External"/><Relationship Id="rId7" Type="http://schemas.openxmlformats.org/officeDocument/2006/relationships/hyperlink" Target="https://www.govinfo.gov/content/pkg/CREC-2023-12-19/html/CREC-2023-12-19-pt1-PgS6043.htm" TargetMode="External"/><Relationship Id="rId8" Type="http://schemas.openxmlformats.org/officeDocument/2006/relationships/hyperlink" Target="https://fixthecourt.com/wp-content/uploads/2017/06/Alito-2016-Financial-Disclosure-Report.pdf" TargetMode="External"/><Relationship Id="rId11" Type="http://schemas.openxmlformats.org/officeDocument/2006/relationships/drawing" Target="../drawings/drawing22.xml"/><Relationship Id="rId10" Type="http://schemas.openxmlformats.org/officeDocument/2006/relationships/hyperlink" Target="https://storage.courtlistener.com/us/federal/judicial/financial-disclosures/3045/sonia-sotomayor-disclosure.2016.pdf"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fixthecourt.com/wp-content/uploads/2018/06/Roberts-JG-J3.-SUP_R_17.pdf" TargetMode="External"/><Relationship Id="rId2" Type="http://schemas.openxmlformats.org/officeDocument/2006/relationships/hyperlink" Target="https://www.fordham.edu/school-of-law/centers-and-institutes/stein-center-for-law-and-ethics/fordham-stein-prize/" TargetMode="External"/><Relationship Id="rId3" Type="http://schemas.openxmlformats.org/officeDocument/2006/relationships/hyperlink" Target="https://www.propublica.org/article/clarence-thomas-scotus-undisclosed-luxury-travel-gifts-crow" TargetMode="External"/><Relationship Id="rId4" Type="http://schemas.openxmlformats.org/officeDocument/2006/relationships/hyperlink" Target="https://www.propublica.org/article/clarence-thomas-scotus-undisclosed-luxury-travel-gifts-crow" TargetMode="External"/><Relationship Id="rId9" Type="http://schemas.openxmlformats.org/officeDocument/2006/relationships/hyperlink" Target="https://fixthecourt.com/wp-content/uploads/2020/03/EK-UW-undisclosed-gift.png" TargetMode="External"/><Relationship Id="rId5" Type="http://schemas.openxmlformats.org/officeDocument/2006/relationships/hyperlink" Target="https://www.wsj.com/public/resources/documents/ruth-bader-ginsburg-disclosure.2017.pdf" TargetMode="External"/><Relationship Id="rId6" Type="http://schemas.openxmlformats.org/officeDocument/2006/relationships/hyperlink" Target="https://www.law.columbia.edu/news/archive/supreme-court-justice-stephen-breyer-honored-wolfgang-friedmann-memorial-banquet" TargetMode="External"/><Relationship Id="rId7" Type="http://schemas.openxmlformats.org/officeDocument/2006/relationships/hyperlink" Target="https://fixthecourt.com/wp-content/uploads/2020/02/Kagan-Football-Gear.png" TargetMode="External"/><Relationship Id="rId8" Type="http://schemas.openxmlformats.org/officeDocument/2006/relationships/hyperlink" Target="https://fixthecourt.com/wp-content/uploads/2020/03/Kagan-University-of-Wisconsin-FOIA.pdf" TargetMode="External"/><Relationship Id="rId11" Type="http://schemas.openxmlformats.org/officeDocument/2006/relationships/hyperlink" Target="https://fixthecourt.com/wp-content/uploads/2020/03/Gorsuch-Louisville-attachments-318.png" TargetMode="External"/><Relationship Id="rId10" Type="http://schemas.openxmlformats.org/officeDocument/2006/relationships/hyperlink" Target="https://fixthecourt.com/wp-content/uploads/2020/03/Gorsuch-bat-sign.png" TargetMode="External"/><Relationship Id="rId13" Type="http://schemas.openxmlformats.org/officeDocument/2006/relationships/drawing" Target="../drawings/drawing23.xml"/><Relationship Id="rId12" Type="http://schemas.openxmlformats.org/officeDocument/2006/relationships/hyperlink" Target="https://fixthecourt.com/wp-content/uploads/2020/03/NMG-UK-julep-cup-presentation.png" TargetMode="External"/></Relationships>
</file>

<file path=xl/worksheets/_rels/sheet24.xml.rels><?xml version="1.0" encoding="UTF-8" standalone="yes"?><Relationships xmlns="http://schemas.openxmlformats.org/package/2006/relationships"><Relationship Id="rId20" Type="http://schemas.openxmlformats.org/officeDocument/2006/relationships/drawing" Target="../drawings/drawing24.xml"/><Relationship Id="rId1" Type="http://schemas.openxmlformats.org/officeDocument/2006/relationships/hyperlink" Target="https://fixthecourt.com/wp-content/uploads/2020/03/UMRoberts-Gift-Confirmation.png" TargetMode="External"/><Relationship Id="rId2" Type="http://schemas.openxmlformats.org/officeDocument/2006/relationships/hyperlink" Target="https://fixthecourt.com/wp-content/uploads/2020/03/Stein_Lecture__Redactions_3.10_Redacted_compressed.pdf" TargetMode="External"/><Relationship Id="rId3" Type="http://schemas.openxmlformats.org/officeDocument/2006/relationships/hyperlink" Target="https://www.propublica.org/article/clarence-thomas-scotus-undisclosed-luxury-travel-gifts-crow" TargetMode="External"/><Relationship Id="rId4" Type="http://schemas.openxmlformats.org/officeDocument/2006/relationships/hyperlink" Target="https://www.propublica.org/article/clarence-thomas-scotus-undisclosed-luxury-travel-gifts-crow" TargetMode="External"/><Relationship Id="rId9" Type="http://schemas.openxmlformats.org/officeDocument/2006/relationships/hyperlink" Target="https://www.govinfo.gov/content/pkg/CREC-2023-12-19/html/CREC-2023-12-19-pt1-PgS6043.htm" TargetMode="External"/><Relationship Id="rId5" Type="http://schemas.openxmlformats.org/officeDocument/2006/relationships/hyperlink" Target="https://www.propublica.org/article/clarence-thomas-scotus-undisclosed-luxury-travel-gifts-crow" TargetMode="External"/><Relationship Id="rId6" Type="http://schemas.openxmlformats.org/officeDocument/2006/relationships/hyperlink" Target="https://www.propublica.org/article/clarence-thomas-scotus-undisclosed-luxury-travel-gifts-crow" TargetMode="External"/><Relationship Id="rId7" Type="http://schemas.openxmlformats.org/officeDocument/2006/relationships/hyperlink" Target="https://www.propublica.org/article/clarence-thomas-secretly-attended-koch-brothers-donor-events-scotus" TargetMode="External"/><Relationship Id="rId8" Type="http://schemas.openxmlformats.org/officeDocument/2006/relationships/hyperlink" Target="https://www.propublica.org/article/clarence-thomas-secretly-attended-koch-brothers-donor-events-scotus" TargetMode="External"/><Relationship Id="rId11" Type="http://schemas.openxmlformats.org/officeDocument/2006/relationships/hyperlink" Target="https://fixthecourt.com/wp-content/uploads/2019/06/Ginsburg-2018.pdf" TargetMode="External"/><Relationship Id="rId10" Type="http://schemas.openxmlformats.org/officeDocument/2006/relationships/hyperlink" Target="https://www.genesisprize.org/honorees/lifetime-achievement-award-2018/award-ceremony" TargetMode="External"/><Relationship Id="rId13" Type="http://schemas.openxmlformats.org/officeDocument/2006/relationships/hyperlink" Target="https://fixthecourt.com/wp-content/uploads/2019/06/Ginsburg-2018.pdf" TargetMode="External"/><Relationship Id="rId12" Type="http://schemas.openxmlformats.org/officeDocument/2006/relationships/hyperlink" Target="https://fixthecourt.com/wp-content/uploads/2019/06/Ginsburg-2018.pdf" TargetMode="External"/><Relationship Id="rId15" Type="http://schemas.openxmlformats.org/officeDocument/2006/relationships/hyperlink" Target="https://fixthecourt.com/wp-content/uploads/2019/06/Ginsburg-2018.pdf" TargetMode="External"/><Relationship Id="rId14" Type="http://schemas.openxmlformats.org/officeDocument/2006/relationships/hyperlink" Target="https://fixthecourt.com/wp-content/uploads/2019/06/Ginsburg-2018.pdf" TargetMode="External"/><Relationship Id="rId17" Type="http://schemas.openxmlformats.org/officeDocument/2006/relationships/hyperlink" Target="https://vimeo.com/273734356" TargetMode="External"/><Relationship Id="rId16" Type="http://schemas.openxmlformats.org/officeDocument/2006/relationships/hyperlink" Target="https://www.potomackcompany.com/auction-lot/orrefors-crystal-bowl-presented-to-justice-ginsbu_6394D95B14" TargetMode="External"/><Relationship Id="rId19" Type="http://schemas.openxmlformats.org/officeDocument/2006/relationships/hyperlink" Target="https://fixthecourt.com/wp-content/uploads/2019/06/Gorsuch-2018.pdf" TargetMode="External"/><Relationship Id="rId18" Type="http://schemas.openxmlformats.org/officeDocument/2006/relationships/hyperlink" Target="https://www.fordham.edu/school-of-law/centers-and-institutes/stein-center-for-law-and-ethics/fordham-stein-prize/"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https://www.propublica.org/article/clarence-thomas-scotus-undisclosed-luxury-travel-gifts-crow" TargetMode="External"/><Relationship Id="rId2" Type="http://schemas.openxmlformats.org/officeDocument/2006/relationships/hyperlink" Target="https://www.propublica.org/article/clarence-thomas-scotus-undisclosed-luxury-travel-gifts-crow" TargetMode="External"/><Relationship Id="rId3" Type="http://schemas.openxmlformats.org/officeDocument/2006/relationships/hyperlink" Target="https://www.propublica.org/article/clarence-thomas-scotus-undisclosed-luxury-travel-gifts-crow" TargetMode="External"/><Relationship Id="rId4" Type="http://schemas.openxmlformats.org/officeDocument/2006/relationships/hyperlink" Target="https://www.propublica.org/article/clarence-thomas-other-billionaires-sokol-huizenga-novelly-supreme-court" TargetMode="External"/><Relationship Id="rId9" Type="http://schemas.openxmlformats.org/officeDocument/2006/relationships/hyperlink" Target="https://fixthecourt.com/wp-content/uploads/2020/06/Ginsburg-RB-J3.-SC_SR_19.pdf" TargetMode="External"/><Relationship Id="rId5" Type="http://schemas.openxmlformats.org/officeDocument/2006/relationships/hyperlink" Target="https://www.propublica.org/article/clarence-thomas-other-billionaires-sokol-huizenga-novelly-supreme-court" TargetMode="External"/><Relationship Id="rId6" Type="http://schemas.openxmlformats.org/officeDocument/2006/relationships/hyperlink" Target="https://www.propublica.org/article/clarence-thomas-other-billionaires-sokol-huizenga-novelly-supreme-court" TargetMode="External"/><Relationship Id="rId7" Type="http://schemas.openxmlformats.org/officeDocument/2006/relationships/hyperlink" Target="https://www.espn.com/college-football/story/_/id/20176143/tom-osborne-giving-skybox-nebraska-memorial-stadium" TargetMode="External"/><Relationship Id="rId8" Type="http://schemas.openxmlformats.org/officeDocument/2006/relationships/hyperlink" Target="https://www.propublica.org/article/clarence-thomas-other-billionaires-sokol-huizenga-novelly-supreme-court" TargetMode="External"/><Relationship Id="rId11" Type="http://schemas.openxmlformats.org/officeDocument/2006/relationships/hyperlink" Target="https://fixthecourt.com/wp-content/uploads/2020/06/Ginsburg-RB-J3.-SC_SR_19.pdf" TargetMode="External"/><Relationship Id="rId10" Type="http://schemas.openxmlformats.org/officeDocument/2006/relationships/hyperlink" Target="https://www.ali.org/news/articles/associate-justice-ginsburg-awarded-2019-berggruen-prize/" TargetMode="External"/><Relationship Id="rId13" Type="http://schemas.openxmlformats.org/officeDocument/2006/relationships/hyperlink" Target="https://fixthecourt.com/wp-content/uploads/2020/06/Sotomayor-S-J3.-SC-SIA_SR_19.pdf" TargetMode="External"/><Relationship Id="rId12" Type="http://schemas.openxmlformats.org/officeDocument/2006/relationships/hyperlink" Target="https://www.youtube.com/watch?v=yrxmUlD5zgM" TargetMode="External"/><Relationship Id="rId15" Type="http://schemas.openxmlformats.org/officeDocument/2006/relationships/hyperlink" Target="https://www.youtube.com/watch?v=xuAdQxTf-uA" TargetMode="External"/><Relationship Id="rId14" Type="http://schemas.openxmlformats.org/officeDocument/2006/relationships/hyperlink" Target="https://gratefulamericanbookprize.org/2019/09/24/sonia-sotomayor-winnner-2019/" TargetMode="External"/><Relationship Id="rId17" Type="http://schemas.openxmlformats.org/officeDocument/2006/relationships/drawing" Target="../drawings/drawing25.xml"/><Relationship Id="rId16" Type="http://schemas.openxmlformats.org/officeDocument/2006/relationships/hyperlink" Target="https://fixthecourt.com/wp-content/uploads/2020/06/Gorsuch-NM-J3.-SUP_R_19.pdf"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s://www.facebook.com/watch/?v=600419987416160" TargetMode="External"/><Relationship Id="rId2" Type="http://schemas.openxmlformats.org/officeDocument/2006/relationships/hyperlink" Target="https://worldlawfoundation.org/tag/world-peace-liberty-award/" TargetMode="External"/><Relationship Id="rId3" Type="http://schemas.openxmlformats.org/officeDocument/2006/relationships/hyperlink" Target="https://www.dvf.com/pages/dvf-awards-2020" TargetMode="External"/><Relationship Id="rId4" Type="http://schemas.openxmlformats.org/officeDocument/2006/relationships/hyperlink" Target="https://constitutioncenter.org/about/liberty-medal/recipients/ruth-bader-ginsburg" TargetMode="External"/><Relationship Id="rId5" Type="http://schemas.openxmlformats.org/officeDocument/2006/relationships/hyperlink" Target="https://fixthecourt.com/wp-content/uploads/2021/06/Sotomayor-S-J3.-SC-SIA_SR_20.pdf" TargetMode="External"/><Relationship Id="rId6" Type="http://schemas.openxmlformats.org/officeDocument/2006/relationships/hyperlink" Target="https://fixthecourt.com/wp-content/uploads/2021/10/FTC-UofL-FOIA-Barrett-McConnell.pdf" TargetMode="External"/><Relationship Id="rId7"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hyperlink" Target="https://www.propublica.org/article/clarence-thomas-scotus-undisclosed-luxury-travel-gifts-crow" TargetMode="External"/><Relationship Id="rId2" Type="http://schemas.openxmlformats.org/officeDocument/2006/relationships/hyperlink" Target="https://fixthecourt.com/wp-content/uploads/2022/06/Gorsuch-NM-J3.-SC_SR_21.pdf" TargetMode="External"/><Relationship Id="rId3" Type="http://schemas.openxmlformats.org/officeDocument/2006/relationships/hyperlink" Target="https://fixthecourt.com/wp-content/uploads/2021/10/FTC-UofL-FOIA-Barrett-McConnell.pdf" TargetMode="External"/><Relationship Id="rId4"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hyperlink" Target="https://fixthecourt.com/wp-content/uploads/2023/08/Thomas-Clarence-Annual-2022.pdf" TargetMode="External"/><Relationship Id="rId2" Type="http://schemas.openxmlformats.org/officeDocument/2006/relationships/hyperlink" Target="https://fixthecourt.com/wp-content/uploads/2023/08/Thomas-Clarence-Annual-2022.pdf" TargetMode="External"/><Relationship Id="rId3" Type="http://schemas.openxmlformats.org/officeDocument/2006/relationships/hyperlink" Target="https://fixthecourt.com/wp-content/uploads/2023/08/Thomas-Clarence-Annual-2022.pdf" TargetMode="External"/><Relationship Id="rId4" Type="http://schemas.openxmlformats.org/officeDocument/2006/relationships/hyperlink" Target="https://fixthecourt.com/wp-content/uploads/2023/08/Thomas-Clarence-Annual-2022.pdf" TargetMode="External"/><Relationship Id="rId9" Type="http://schemas.openxmlformats.org/officeDocument/2006/relationships/hyperlink" Target="https://fixthecourt.com/wp-content/uploads/2024/01/Jackson-Ketanji-B-Annual-2022-2.pdf" TargetMode="External"/><Relationship Id="rId5" Type="http://schemas.openxmlformats.org/officeDocument/2006/relationships/hyperlink" Target="https://www.monticello.org/thomas-jefferson-foundation/thomas-jefferson-foundation-medals/law-medal-recipients/" TargetMode="External"/><Relationship Id="rId6" Type="http://schemas.openxmlformats.org/officeDocument/2006/relationships/hyperlink" Target="https://achievement.org/summit/2022/" TargetMode="External"/><Relationship Id="rId7" Type="http://schemas.openxmlformats.org/officeDocument/2006/relationships/hyperlink" Target="https://fixthecourt.com/wp-content/uploads/2024/01/Jackson-Ketanji-B-Annual-2022-2.pdf" TargetMode="External"/><Relationship Id="rId8" Type="http://schemas.openxmlformats.org/officeDocument/2006/relationships/hyperlink" Target="https://fixthecourt.com/wp-content/uploads/2024/01/Jackson-Ketanji-B-Annual-2022-2.pdf" TargetMode="External"/><Relationship Id="rId11" Type="http://schemas.openxmlformats.org/officeDocument/2006/relationships/drawing" Target="../drawings/drawing28.xml"/><Relationship Id="rId10" Type="http://schemas.openxmlformats.org/officeDocument/2006/relationships/hyperlink" Target="https://achievement.org/summit/2022/" TargetMode="External"/></Relationships>
</file>

<file path=xl/worksheets/_rels/sheet29.xml.rels><?xml version="1.0" encoding="UTF-8" standalone="yes"?><Relationships xmlns="http://schemas.openxmlformats.org/package/2006/relationships"><Relationship Id="rId1" Type="http://schemas.openxmlformats.org/officeDocument/2006/relationships/hyperlink" Target="https://www.ali.org/news/articles/chief-justice-roberts-receives-alis-friendly-medal/" TargetMode="External"/><Relationship Id="rId2"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0" Type="http://schemas.openxmlformats.org/officeDocument/2006/relationships/hyperlink" Target="https://www.propublica.org/article/clarence-thomas-scotus-undisclosed-luxury-travel-gifts-crow" TargetMode="External"/><Relationship Id="rId22" Type="http://schemas.openxmlformats.org/officeDocument/2006/relationships/hyperlink" Target="https://www.propublica.org/article/clarence-thomas-other-billionaires-sokol-huizenga-novelly-supreme-court" TargetMode="External"/><Relationship Id="rId21" Type="http://schemas.openxmlformats.org/officeDocument/2006/relationships/hyperlink" Target="https://www.propublica.org/article/clarence-thomas-other-billionaires-sokol-huizenga-novelly-supreme-court" TargetMode="External"/><Relationship Id="rId24" Type="http://schemas.openxmlformats.org/officeDocument/2006/relationships/hyperlink" Target="https://achievement.org/achiever/ruth-bader-ginsburg/" TargetMode="External"/><Relationship Id="rId23" Type="http://schemas.openxmlformats.org/officeDocument/2006/relationships/hyperlink" Target="https://achievement.org/achiever/ruth-bader-ginsburg/" TargetMode="External"/><Relationship Id="rId1" Type="http://schemas.openxmlformats.org/officeDocument/2006/relationships/hyperlink" Target="https://fixthecourt.com/wp-content/uploads/2024/05/any-good-hunting.pdf" TargetMode="External"/><Relationship Id="rId2" Type="http://schemas.openxmlformats.org/officeDocument/2006/relationships/hyperlink" Target="https://fixthecourt.com/wp-content/uploads/2024/05/any-good-hunting.pdf" TargetMode="External"/><Relationship Id="rId3" Type="http://schemas.openxmlformats.org/officeDocument/2006/relationships/hyperlink" Target="https://fixthecourt.com/wp-content/uploads/2024/05/any-good-hunting.pdf" TargetMode="External"/><Relationship Id="rId4" Type="http://schemas.openxmlformats.org/officeDocument/2006/relationships/hyperlink" Target="https://fixthecourt.com/wp-content/uploads/2024/05/any-good-hunting.pdf" TargetMode="External"/><Relationship Id="rId9" Type="http://schemas.openxmlformats.org/officeDocument/2006/relationships/hyperlink" Target="https://www.dallasnews.com/news/politics/2023/07/17/dallas-cowboys-super-bowl-ring-jerry-jones-gave-clarence-thomas-could-be-worth-100k/" TargetMode="External"/><Relationship Id="rId26" Type="http://schemas.openxmlformats.org/officeDocument/2006/relationships/drawing" Target="../drawings/drawing3.xml"/><Relationship Id="rId25" Type="http://schemas.openxmlformats.org/officeDocument/2006/relationships/hyperlink" Target="https://www.nytimes.com/2022/11/19/us/supreme-court-leak-abortion-roe-wade.html" TargetMode="External"/><Relationship Id="rId5" Type="http://schemas.openxmlformats.org/officeDocument/2006/relationships/hyperlink" Target="https://fixthecourt.com/wp-content/uploads/2024/05/any-good-hunting.pdf" TargetMode="External"/><Relationship Id="rId6" Type="http://schemas.openxmlformats.org/officeDocument/2006/relationships/hyperlink" Target="https://www.dallasnews.com/news/politics/2023/07/17/dallas-cowboys-super-bowl-ring-jerry-jones-gave-clarence-thomas-could-be-worth-100k/" TargetMode="External"/><Relationship Id="rId7" Type="http://schemas.openxmlformats.org/officeDocument/2006/relationships/hyperlink" Target="https://www.dallasnews.com/news/politics/2023/07/17/dallas-cowboys-super-bowl-ring-jerry-jones-gave-clarence-thomas-could-be-worth-100k/" TargetMode="External"/><Relationship Id="rId8" Type="http://schemas.openxmlformats.org/officeDocument/2006/relationships/hyperlink" Target="https://www.nytimes.com/2023/07/09/us/clarence-thomas-horatio-alger-association.html" TargetMode="External"/><Relationship Id="rId11" Type="http://schemas.openxmlformats.org/officeDocument/2006/relationships/hyperlink" Target="https://www.nytimes.com/2023/07/09/us/clarence-thomas-horatio-alger-association.html" TargetMode="External"/><Relationship Id="rId10" Type="http://schemas.openxmlformats.org/officeDocument/2006/relationships/hyperlink" Target="https://www.dallasnews.com/news/politics/2023/07/17/dallas-cowboys-super-bowl-ring-jerry-jones-gave-clarence-thomas-could-be-worth-100k/" TargetMode="External"/><Relationship Id="rId13" Type="http://schemas.openxmlformats.org/officeDocument/2006/relationships/hyperlink" Target="https://www.propublica.org/article/clarence-thomas-scotus-undisclosed-luxury-travel-gifts-crow" TargetMode="External"/><Relationship Id="rId12" Type="http://schemas.openxmlformats.org/officeDocument/2006/relationships/hyperlink" Target="https://www.propublica.org/article/clarence-thomas-harlan-crow-private-school-tuition-scotus" TargetMode="External"/><Relationship Id="rId15" Type="http://schemas.openxmlformats.org/officeDocument/2006/relationships/hyperlink" Target="https://www.propublica.org/article/clarence-thomas-other-billionaires-sokol-huizenga-novelly-supreme-court" TargetMode="External"/><Relationship Id="rId14" Type="http://schemas.openxmlformats.org/officeDocument/2006/relationships/hyperlink" Target="https://www.propublica.org/article/clarence-thomas-other-billionaires-sokol-huizenga-novelly-supreme-court" TargetMode="External"/><Relationship Id="rId17" Type="http://schemas.openxmlformats.org/officeDocument/2006/relationships/hyperlink" Target="https://www.propublica.org/article/clarence-thomas-secretly-attended-koch-brothers-donor-events-scotus" TargetMode="External"/><Relationship Id="rId16" Type="http://schemas.openxmlformats.org/officeDocument/2006/relationships/hyperlink" Target="https://www.propublica.org/article/clarence-thomas-secretly-attended-koch-brothers-donor-events-scotus" TargetMode="External"/><Relationship Id="rId19" Type="http://schemas.openxmlformats.org/officeDocument/2006/relationships/hyperlink" Target="https://www.propublica.org/article/clarence-thomas-scotus-undisclosed-luxury-travel-gifts-crow" TargetMode="External"/><Relationship Id="rId18" Type="http://schemas.openxmlformats.org/officeDocument/2006/relationships/hyperlink" Target="https://s3.documentcloud.org/documents/23977982/grove-application.pdf" TargetMode="External"/></Relationships>
</file>

<file path=xl/worksheets/_rels/sheet30.xml.rels><?xml version="1.0" encoding="UTF-8" standalone="yes"?><Relationships xmlns="http://schemas.openxmlformats.org/package/2006/relationships"><Relationship Id="rId1" Type="http://schemas.openxmlformats.org/officeDocument/2006/relationships/hyperlink" Target="https://www.harvardmagazine.com/2024/05/harvard-commencement-2024-radcliffe-day-sonia-sotomayor" TargetMode="External"/><Relationship Id="rId2" Type="http://schemas.openxmlformats.org/officeDocument/2006/relationships/hyperlink" Target="https://blog.arenastage.org/tempestuous-elements-opening-night-american-voice-award/" TargetMode="External"/><Relationship Id="rId3" Type="http://schemas.openxmlformats.org/officeDocument/2006/relationships/drawing" Target="../drawings/drawing30.xml"/></Relationships>
</file>

<file path=xl/worksheets/_rels/sheet4.xml.rels><?xml version="1.0" encoding="UTF-8" standalone="yes"?><Relationships xmlns="http://schemas.openxmlformats.org/package/2006/relationships"><Relationship Id="rId20" Type="http://schemas.openxmlformats.org/officeDocument/2006/relationships/hyperlink" Target="https://www.latimes.com/archives/la-xpm-2004-dec-31-na-gifts31-story.html" TargetMode="External"/><Relationship Id="rId22" Type="http://schemas.openxmlformats.org/officeDocument/2006/relationships/hyperlink" Target="https://www.propublica.org/article/clarence-thomas-other-billionaires-sokol-huizenga-novelly-supreme-court" TargetMode="External"/><Relationship Id="rId21" Type="http://schemas.openxmlformats.org/officeDocument/2006/relationships/hyperlink" Target="https://www.latimes.com/archives/la-xpm-2004-dec-31-na-gifts31-story.html" TargetMode="External"/><Relationship Id="rId24" Type="http://schemas.openxmlformats.org/officeDocument/2006/relationships/hyperlink" Target="https://www.potomackcompany.com/auction-lot/reed-barton-silverplated-bowl-presented-to-justic_5A743FAB55" TargetMode="External"/><Relationship Id="rId23" Type="http://schemas.openxmlformats.org/officeDocument/2006/relationships/hyperlink" Target="https://www.latimes.com/archives/la-xpm-2004-dec-31-na-gifts31-story.html" TargetMode="External"/><Relationship Id="rId1" Type="http://schemas.openxmlformats.org/officeDocument/2006/relationships/hyperlink" Target="https://ualawlib.omeka.net/exhibits/show/rehnquistmemorabilia/chief-justice-rehnquist---awar" TargetMode="External"/><Relationship Id="rId2" Type="http://schemas.openxmlformats.org/officeDocument/2006/relationships/hyperlink" Target="https://ualawlib.omeka.net/exhibits/show/rehnquistmemorabilia/chief-justice-rehnquist---awar" TargetMode="External"/><Relationship Id="rId3" Type="http://schemas.openxmlformats.org/officeDocument/2006/relationships/hyperlink" Target="https://ualawlib.omeka.net/exhibits/show/rehnquistmemorabilia/chief-justice-rehnquist---awar" TargetMode="External"/><Relationship Id="rId4" Type="http://schemas.openxmlformats.org/officeDocument/2006/relationships/hyperlink" Target="https://www.latimes.com/archives/la-xpm-2004-dec-31-na-gifts31-story.html" TargetMode="External"/><Relationship Id="rId9" Type="http://schemas.openxmlformats.org/officeDocument/2006/relationships/hyperlink" Target="https://www.latimes.com/archives/la-xpm-2004-dec-31-na-gifts31-story.html" TargetMode="External"/><Relationship Id="rId26" Type="http://schemas.openxmlformats.org/officeDocument/2006/relationships/hyperlink" Target="https://www.potomackcompany.com/auction-lot/american-academy-of-achievement-banquet-of-the-go_3C14BEDAA8" TargetMode="External"/><Relationship Id="rId25" Type="http://schemas.openxmlformats.org/officeDocument/2006/relationships/hyperlink" Target="https://www.potomackcompany.com/auction-lot/president-s-special-award-presentation-tray-to-ju_1E24FE3AD2" TargetMode="External"/><Relationship Id="rId28" Type="http://schemas.openxmlformats.org/officeDocument/2006/relationships/hyperlink" Target="https://www.potomackcompany.com/auction-lot/the-lotos-club-medal-of-merit-presented-to-justic_C7642F9842" TargetMode="External"/><Relationship Id="rId27" Type="http://schemas.openxmlformats.org/officeDocument/2006/relationships/hyperlink" Target="https://www.potomackcompany.com/auction-lot/gorham-silverplated-bowl-presented-to-justice-gin_B0B45149C1" TargetMode="External"/><Relationship Id="rId5" Type="http://schemas.openxmlformats.org/officeDocument/2006/relationships/hyperlink" Target="https://www.latimes.com/archives/la-xpm-2004-dec-31-na-gifts31-story.html" TargetMode="External"/><Relationship Id="rId6" Type="http://schemas.openxmlformats.org/officeDocument/2006/relationships/hyperlink" Target="https://www.latimes.com/archives/la-xpm-2004-dec-31-na-gifts31-story.html" TargetMode="External"/><Relationship Id="rId29" Type="http://schemas.openxmlformats.org/officeDocument/2006/relationships/hyperlink" Target="https://www.potomackcompany.com/auction-lot/tiger-figure-rubin-visiting-professor-1996-lsu-la_61A43F396D" TargetMode="External"/><Relationship Id="rId7" Type="http://schemas.openxmlformats.org/officeDocument/2006/relationships/hyperlink" Target="https://www.latimes.com/archives/la-xpm-2004-dec-31-na-gifts31-story.html" TargetMode="External"/><Relationship Id="rId8" Type="http://schemas.openxmlformats.org/officeDocument/2006/relationships/hyperlink" Target="https://www.latimes.com/archives/la-xpm-2004-dec-31-na-gifts31-story.html" TargetMode="External"/><Relationship Id="rId31" Type="http://schemas.openxmlformats.org/officeDocument/2006/relationships/hyperlink" Target="https://www.latimes.com/archives/la-xpm-2004-dec-31-na-gifts31-story.html" TargetMode="External"/><Relationship Id="rId30" Type="http://schemas.openxmlformats.org/officeDocument/2006/relationships/hyperlink" Target="https://www.latimes.com/archives/la-xpm-2004-dec-31-na-gifts31-story.html" TargetMode="External"/><Relationship Id="rId11" Type="http://schemas.openxmlformats.org/officeDocument/2006/relationships/hyperlink" Target="https://www.latimes.com/archives/la-xpm-2004-dec-31-na-gifts31-story.html" TargetMode="External"/><Relationship Id="rId10" Type="http://schemas.openxmlformats.org/officeDocument/2006/relationships/hyperlink" Target="https://www.deseret.com/1999/5/25/19447432/u-s-justices-were-busy-band-of-travelers-in-98-br-supreme-court-judges-took-100-free-trips-report-sh/" TargetMode="External"/><Relationship Id="rId32" Type="http://schemas.openxmlformats.org/officeDocument/2006/relationships/drawing" Target="../drawings/drawing4.xml"/><Relationship Id="rId13" Type="http://schemas.openxmlformats.org/officeDocument/2006/relationships/hyperlink" Target="https://www.latimes.com/archives/la-xpm-2004-dec-31-na-gifts31-story.html" TargetMode="External"/><Relationship Id="rId12" Type="http://schemas.openxmlformats.org/officeDocument/2006/relationships/hyperlink" Target="https://www.latimes.com/archives/la-xpm-2004-dec-31-na-gifts31-story.html" TargetMode="External"/><Relationship Id="rId15" Type="http://schemas.openxmlformats.org/officeDocument/2006/relationships/hyperlink" Target="https://www.latimes.com/archives/la-xpm-2004-dec-31-na-gifts31-story.html" TargetMode="External"/><Relationship Id="rId14" Type="http://schemas.openxmlformats.org/officeDocument/2006/relationships/hyperlink" Target="https://www.latimes.com/archives/la-xpm-2004-dec-31-na-gifts31-story.html" TargetMode="External"/><Relationship Id="rId17" Type="http://schemas.openxmlformats.org/officeDocument/2006/relationships/hyperlink" Target="https://www.latimes.com/archives/la-xpm-2004-dec-31-na-gifts31-story.html" TargetMode="External"/><Relationship Id="rId16" Type="http://schemas.openxmlformats.org/officeDocument/2006/relationships/hyperlink" Target="https://www.latimes.com/archives/la-xpm-2004-dec-31-na-gifts31-story.html" TargetMode="External"/><Relationship Id="rId19" Type="http://schemas.openxmlformats.org/officeDocument/2006/relationships/hyperlink" Target="https://www.latimes.com/archives/la-xpm-2004-dec-31-na-gifts31-story.html" TargetMode="External"/><Relationship Id="rId18" Type="http://schemas.openxmlformats.org/officeDocument/2006/relationships/hyperlink" Target="https://www.latimes.com/archives/la-xpm-2004-dec-31-na-gifts31-story.html"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oconnorlibrary.org/awards"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latimes.com/archives/la-xpm-2004-dec-31-na-gifts31-story.html" TargetMode="External"/><Relationship Id="rId2" Type="http://schemas.openxmlformats.org/officeDocument/2006/relationships/hyperlink" Target="https://www.propublica.org/article/clarence-thomas-money-complaints-sparked-resignation-fears-scotus" TargetMode="External"/><Relationship Id="rId3" Type="http://schemas.openxmlformats.org/officeDocument/2006/relationships/hyperlink" Target="https://storage.courtlistener.com/us/federal/judicial/financial-disclosures/3200/clarence-thomas-disclosure.2000.pdf" TargetMode="External"/><Relationship Id="rId4" Type="http://schemas.openxmlformats.org/officeDocument/2006/relationships/hyperlink" Target="https://storage.courtlistener.com/us/federal/judicial/financial-disclosures/3200/clarence-thomas-disclosure.2000.pdf" TargetMode="External"/><Relationship Id="rId9" Type="http://schemas.openxmlformats.org/officeDocument/2006/relationships/hyperlink" Target="https://storage.courtlistener.com/us/federal/judicial/financial-disclosures/3200/clarence-thomas-disclosure.2000.pdf" TargetMode="External"/><Relationship Id="rId5" Type="http://schemas.openxmlformats.org/officeDocument/2006/relationships/hyperlink" Target="https://storage.courtlistener.com/us/federal/judicial/financial-disclosures/3200/clarence-thomas-disclosure.2000.pdf" TargetMode="External"/><Relationship Id="rId6" Type="http://schemas.openxmlformats.org/officeDocument/2006/relationships/hyperlink" Target="https://storage.courtlistener.com/us/federal/judicial/financial-disclosures/3200/clarence-thomas-disclosure.2000.pdf" TargetMode="External"/><Relationship Id="rId7" Type="http://schemas.openxmlformats.org/officeDocument/2006/relationships/hyperlink" Target="https://storage.courtlistener.com/us/federal/judicial/financial-disclosures/3200/clarence-thomas-disclosure.2000.pdf" TargetMode="External"/><Relationship Id="rId8" Type="http://schemas.openxmlformats.org/officeDocument/2006/relationships/hyperlink" Target="https://storage.courtlistener.com/us/federal/judicial/financial-disclosures/3200/clarence-thomas-disclosure.2000.pdf" TargetMode="External"/><Relationship Id="rId11" Type="http://schemas.openxmlformats.org/officeDocument/2006/relationships/hyperlink" Target="https://www.potomackcompany.com/auction-lot/pewter-bowl-wendy-webster-williams-award-presente_6294D1FBD1" TargetMode="External"/><Relationship Id="rId10" Type="http://schemas.openxmlformats.org/officeDocument/2006/relationships/hyperlink" Target="https://scholarship.law.wm.edu/mwmedallion/45/" TargetMode="External"/><Relationship Id="rId12"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www.latimes.com/archives/la-xpm-2004-dec-31-na-gifts31-story.html" TargetMode="External"/><Relationship Id="rId2" Type="http://schemas.openxmlformats.org/officeDocument/2006/relationships/hyperlink" Target="https://www.latimes.com/archives/la-xpm-2004-dec-31-na-gifts31-story.html" TargetMode="External"/><Relationship Id="rId3" Type="http://schemas.openxmlformats.org/officeDocument/2006/relationships/hyperlink" Target="https://fixthecourt.com/wp-content/uploads/2024/05/any-good-hunting.pdf" TargetMode="External"/><Relationship Id="rId4" Type="http://schemas.openxmlformats.org/officeDocument/2006/relationships/hyperlink" Target="https://fixthecourt.com/wp-content/uploads/2024/05/any-good-hunting.pdf" TargetMode="External"/><Relationship Id="rId9" Type="http://schemas.openxmlformats.org/officeDocument/2006/relationships/drawing" Target="../drawings/drawing7.xml"/><Relationship Id="rId5" Type="http://schemas.openxmlformats.org/officeDocument/2006/relationships/hyperlink" Target="https://storage.courtlistener.com/us/federal/judicial/financial-disclosures/3200/clarence-thomas-disclosure.2001.pdf" TargetMode="External"/><Relationship Id="rId6" Type="http://schemas.openxmlformats.org/officeDocument/2006/relationships/hyperlink" Target="https://storage.courtlistener.com/us/federal/judicial/financial-disclosures/3200/clarence-thomas-disclosure.2001.pdf" TargetMode="External"/><Relationship Id="rId7" Type="http://schemas.openxmlformats.org/officeDocument/2006/relationships/hyperlink" Target="https://storage.courtlistener.com/us/federal/judicial/financial-disclosures/3200/clarence-thomas-disclosure.2001.pdf" TargetMode="External"/><Relationship Id="rId8" Type="http://schemas.openxmlformats.org/officeDocument/2006/relationships/hyperlink" Target="https://www.fordham.edu/school-of-law/centers-and-institutes/stein-center-for-law-and-ethics/fordham-stein-prize/"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latimes.com/archives/la-xpm-2004-dec-31-na-gifts31-story.html" TargetMode="External"/><Relationship Id="rId2" Type="http://schemas.openxmlformats.org/officeDocument/2006/relationships/hyperlink" Target="https://fixthecourt.com/wp-content/uploads/2023/04/CT-2002-FDR.pdf" TargetMode="External"/><Relationship Id="rId3" Type="http://schemas.openxmlformats.org/officeDocument/2006/relationships/hyperlink" Target="https://fixthecourt.com/wp-content/uploads/2023/04/CT-2002-FDR.pdf" TargetMode="External"/><Relationship Id="rId4" Type="http://schemas.openxmlformats.org/officeDocument/2006/relationships/hyperlink" Target="https://fixthecourt.com/wp-content/uploads/2023/04/CT-2002-FDR.pdf" TargetMode="External"/><Relationship Id="rId9" Type="http://schemas.openxmlformats.org/officeDocument/2006/relationships/hyperlink" Target="https://fixthecourt.com/wp-content/uploads/2023/04/CT-2002-FDR.pdf" TargetMode="External"/><Relationship Id="rId5" Type="http://schemas.openxmlformats.org/officeDocument/2006/relationships/hyperlink" Target="https://fixthecourt.com/wp-content/uploads/2023/04/CT-2002-FDR.pdf" TargetMode="External"/><Relationship Id="rId6" Type="http://schemas.openxmlformats.org/officeDocument/2006/relationships/hyperlink" Target="https://fixthecourt.com/wp-content/uploads/2023/04/CT-2002-FDR.pdf" TargetMode="External"/><Relationship Id="rId7" Type="http://schemas.openxmlformats.org/officeDocument/2006/relationships/hyperlink" Target="https://fixthecourt.com/wp-content/uploads/2023/04/CT-2002-FDR.pdf" TargetMode="External"/><Relationship Id="rId8" Type="http://schemas.openxmlformats.org/officeDocument/2006/relationships/hyperlink" Target="https://fixthecourt.com/wp-content/uploads/2023/04/CT-2002-FDR.pdf" TargetMode="External"/><Relationship Id="rId11" Type="http://schemas.openxmlformats.org/officeDocument/2006/relationships/drawing" Target="../drawings/drawing8.xml"/><Relationship Id="rId10" Type="http://schemas.openxmlformats.org/officeDocument/2006/relationships/hyperlink" Target="https://www.potomackcompany.com/auction-lot/the-national-womens-hall-of-fame-medal-dated-2002_69643A1A98" TargetMode="External"/></Relationships>
</file>

<file path=xl/worksheets/_rels/sheet9.xml.rels><?xml version="1.0" encoding="UTF-8" standalone="yes"?><Relationships xmlns="http://schemas.openxmlformats.org/package/2006/relationships"><Relationship Id="rId20" Type="http://schemas.openxmlformats.org/officeDocument/2006/relationships/hyperlink" Target="https://www.potomackcompany.com/auction-lot/casey-hankin-vase-mary-lathrop-award-colorado-wom_7524DF98B9" TargetMode="External"/><Relationship Id="rId21" Type="http://schemas.openxmlformats.org/officeDocument/2006/relationships/drawing" Target="../drawings/drawing9.xml"/><Relationship Id="rId1" Type="http://schemas.openxmlformats.org/officeDocument/2006/relationships/hyperlink" Target="https://storage.courtlistener.com/us/federal/judicial/financial-disclosures/2691/william-hubbs-rehnquist-disclosure.2003.pdf" TargetMode="External"/><Relationship Id="rId2" Type="http://schemas.openxmlformats.org/officeDocument/2006/relationships/hyperlink" Target="https://storage.courtlistener.com/us/federal/judicial/financial-disclosures/2691/william-hubbs-rehnquist-disclosure.2003.pdf" TargetMode="External"/><Relationship Id="rId3" Type="http://schemas.openxmlformats.org/officeDocument/2006/relationships/hyperlink" Target="https://storage.courtlistener.com/us/federal/judicial/financial-disclosures/3104/john-paul-stevens-disclosure.2003.pdf" TargetMode="External"/><Relationship Id="rId4" Type="http://schemas.openxmlformats.org/officeDocument/2006/relationships/hyperlink" Target="https://storage.courtlistener.com/us/federal/judicial/financial-disclosures/3104/john-paul-stevens-disclosure.2003.pdf" TargetMode="External"/><Relationship Id="rId9" Type="http://schemas.openxmlformats.org/officeDocument/2006/relationships/hyperlink" Target="https://storage.courtlistener.com/us/federal/judicial/financial-disclosures/2852/antonin-scalia-disclosure.2003.pdf" TargetMode="External"/><Relationship Id="rId5" Type="http://schemas.openxmlformats.org/officeDocument/2006/relationships/hyperlink" Target="https://storage.courtlistener.com/us/federal/judicial/financial-disclosures/3104/john-paul-stevens-disclosure.2003.pdf" TargetMode="External"/><Relationship Id="rId6" Type="http://schemas.openxmlformats.org/officeDocument/2006/relationships/hyperlink" Target="https://www.washingtonpost.com/wp-dyn/articles/A20685-2004Jun6.html" TargetMode="External"/><Relationship Id="rId7" Type="http://schemas.openxmlformats.org/officeDocument/2006/relationships/hyperlink" Target="https://storage.courtlistener.com/us/federal/judicial/financial-disclosures/2449/sandra-day-oconnor-disclosure.2003.pdf" TargetMode="External"/><Relationship Id="rId8" Type="http://schemas.openxmlformats.org/officeDocument/2006/relationships/hyperlink" Target="https://constitutioncenter.org/about/liberty-medal/recipients/sandra-day-oconnor" TargetMode="External"/><Relationship Id="rId11" Type="http://schemas.openxmlformats.org/officeDocument/2006/relationships/hyperlink" Target="https://storage.courtlistener.com/us/federal/judicial/financial-disclosures/1747/anthony-mcleod-kennedy-disclosure.2003.pdf" TargetMode="External"/><Relationship Id="rId10" Type="http://schemas.openxmlformats.org/officeDocument/2006/relationships/hyperlink" Target="https://storage.courtlistener.com/us/federal/judicial/financial-disclosures/2852/antonin-scalia-disclosure.2003.pdf" TargetMode="External"/><Relationship Id="rId13" Type="http://schemas.openxmlformats.org/officeDocument/2006/relationships/hyperlink" Target="https://storage.courtlistener.com/us/federal/judicial/financial-disclosures/1747/anthony-mcleod-kennedy-disclosure.2003.pdf" TargetMode="External"/><Relationship Id="rId12" Type="http://schemas.openxmlformats.org/officeDocument/2006/relationships/hyperlink" Target="https://storage.courtlistener.com/us/federal/judicial/financial-disclosures/1747/anthony-mcleod-kennedy-disclosure.2003.pdf" TargetMode="External"/><Relationship Id="rId15" Type="http://schemas.openxmlformats.org/officeDocument/2006/relationships/hyperlink" Target="https://www.propublica.org/article/clarence-thomas-harlan-crow-private-school-tuition-scotus" TargetMode="External"/><Relationship Id="rId14" Type="http://schemas.openxmlformats.org/officeDocument/2006/relationships/hyperlink" Target="https://www.propublica.org/article/clarence-thomas-harlan-crow-private-school-tuition-scotus" TargetMode="External"/><Relationship Id="rId17" Type="http://schemas.openxmlformats.org/officeDocument/2006/relationships/hyperlink" Target="https://www.potomackcompany.com/auction-lot/glass-vase-presented-to-justice-ginsburg-by-the-f_00944D7AAB" TargetMode="External"/><Relationship Id="rId16" Type="http://schemas.openxmlformats.org/officeDocument/2006/relationships/hyperlink" Target="https://www.tampabay.com/archive/2003/05/08/zephyrhills-greets-another-celebrity-clarence-thomas/" TargetMode="External"/><Relationship Id="rId19" Type="http://schemas.openxmlformats.org/officeDocument/2006/relationships/hyperlink" Target="https://www.potomackcompany.com/auction-lot/lacquered-vase-on-wooden-base-presented-to-justic_D264175BD3" TargetMode="External"/><Relationship Id="rId18" Type="http://schemas.openxmlformats.org/officeDocument/2006/relationships/hyperlink" Target="https://www.potomackcompany.com/auction-lot/pewter-bowl-presented-to-justice-ginsburg-by-the-_E6B4D4E848"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1.75"/>
    <col customWidth="1" min="2" max="2" width="9.0"/>
    <col customWidth="1" min="3" max="3" width="9.63"/>
    <col customWidth="1" min="4" max="4" width="13.75"/>
    <col customWidth="1" min="5" max="5" width="12.63"/>
    <col customWidth="1" min="6" max="7" width="9.38"/>
    <col customWidth="1" min="8" max="8" width="13.63"/>
    <col customWidth="1" min="9" max="11" width="12.63"/>
    <col customWidth="1" min="12" max="12" width="9.25"/>
    <col customWidth="1" min="13" max="13" width="9.38"/>
    <col customWidth="1" min="14" max="15" width="10.25"/>
    <col customWidth="1" min="16" max="16" width="39.25"/>
  </cols>
  <sheetData>
    <row r="1">
      <c r="A1" s="1" t="s">
        <v>0</v>
      </c>
      <c r="B1" s="2" t="s">
        <v>1</v>
      </c>
      <c r="C1" s="3" t="s">
        <v>2</v>
      </c>
      <c r="D1" s="4" t="s">
        <v>3</v>
      </c>
      <c r="E1" s="5" t="s">
        <v>4</v>
      </c>
      <c r="F1" s="2" t="s">
        <v>5</v>
      </c>
      <c r="G1" s="3" t="s">
        <v>6</v>
      </c>
      <c r="H1" s="6" t="s">
        <v>7</v>
      </c>
      <c r="I1" s="5" t="s">
        <v>4</v>
      </c>
      <c r="J1" s="7" t="s">
        <v>8</v>
      </c>
      <c r="K1" s="7" t="s">
        <v>9</v>
      </c>
      <c r="L1" s="2" t="s">
        <v>10</v>
      </c>
      <c r="M1" s="2" t="s">
        <v>11</v>
      </c>
      <c r="N1" s="2" t="s">
        <v>12</v>
      </c>
      <c r="O1" s="2" t="s">
        <v>13</v>
      </c>
      <c r="P1" s="2" t="s">
        <v>14</v>
      </c>
    </row>
    <row r="2">
      <c r="A2" s="8" t="s">
        <v>15</v>
      </c>
      <c r="B2" s="9">
        <v>1.0</v>
      </c>
      <c r="C2" s="10">
        <v>349.1</v>
      </c>
      <c r="D2" s="11">
        <v>1.0</v>
      </c>
      <c r="E2" s="12">
        <v>349.1</v>
      </c>
      <c r="F2" s="13"/>
      <c r="G2" s="8"/>
      <c r="H2" s="14"/>
      <c r="I2" s="15"/>
      <c r="J2" s="16">
        <f t="shared" ref="J2:J18" si="1">D2+H2</f>
        <v>1</v>
      </c>
      <c r="K2" s="17"/>
      <c r="L2" s="13">
        <f t="shared" ref="L2:L18" si="2">B2+F2</f>
        <v>1</v>
      </c>
      <c r="M2" s="8"/>
      <c r="N2" s="18">
        <v>1.0</v>
      </c>
      <c r="O2" s="19">
        <f t="shared" ref="O2:O8" si="3">(N2/L2)</f>
        <v>1</v>
      </c>
      <c r="P2" s="8"/>
    </row>
    <row r="3">
      <c r="A3" s="20" t="s">
        <v>16</v>
      </c>
      <c r="B3" s="21">
        <v>1.0</v>
      </c>
      <c r="C3" s="22">
        <v>100.0</v>
      </c>
      <c r="D3" s="23">
        <v>1.0</v>
      </c>
      <c r="E3" s="24">
        <v>100.0</v>
      </c>
      <c r="F3" s="25"/>
      <c r="G3" s="26"/>
      <c r="H3" s="27"/>
      <c r="I3" s="28"/>
      <c r="J3" s="16">
        <f t="shared" si="1"/>
        <v>1</v>
      </c>
      <c r="K3" s="29"/>
      <c r="L3" s="13">
        <f t="shared" si="2"/>
        <v>1</v>
      </c>
      <c r="M3" s="26"/>
      <c r="N3" s="30">
        <v>0.0</v>
      </c>
      <c r="O3" s="19">
        <f t="shared" si="3"/>
        <v>0</v>
      </c>
      <c r="P3" s="26"/>
    </row>
    <row r="4">
      <c r="A4" s="20" t="s">
        <v>17</v>
      </c>
      <c r="B4" s="21">
        <v>3.0</v>
      </c>
      <c r="C4" s="22">
        <v>500.0</v>
      </c>
      <c r="D4" s="23">
        <v>3.0</v>
      </c>
      <c r="E4" s="24">
        <v>500.0</v>
      </c>
      <c r="F4" s="25"/>
      <c r="G4" s="26"/>
      <c r="H4" s="27"/>
      <c r="I4" s="28"/>
      <c r="J4" s="16">
        <f t="shared" si="1"/>
        <v>3</v>
      </c>
      <c r="K4" s="29"/>
      <c r="L4" s="13">
        <f t="shared" si="2"/>
        <v>3</v>
      </c>
      <c r="M4" s="26"/>
      <c r="N4" s="30">
        <v>0.0</v>
      </c>
      <c r="O4" s="19">
        <f t="shared" si="3"/>
        <v>0</v>
      </c>
      <c r="P4" s="26"/>
    </row>
    <row r="5">
      <c r="A5" s="20" t="s">
        <v>18</v>
      </c>
      <c r="B5" s="21">
        <v>5.0</v>
      </c>
      <c r="C5" s="22">
        <v>1184.0</v>
      </c>
      <c r="D5" s="23">
        <v>5.0</v>
      </c>
      <c r="E5" s="24">
        <v>1184.0</v>
      </c>
      <c r="F5" s="25"/>
      <c r="G5" s="26"/>
      <c r="H5" s="27"/>
      <c r="I5" s="28"/>
      <c r="J5" s="16">
        <f t="shared" si="1"/>
        <v>5</v>
      </c>
      <c r="K5" s="29"/>
      <c r="L5" s="13">
        <f t="shared" si="2"/>
        <v>5</v>
      </c>
      <c r="M5" s="26"/>
      <c r="N5" s="30">
        <v>1.0</v>
      </c>
      <c r="O5" s="19">
        <f t="shared" si="3"/>
        <v>0.2</v>
      </c>
      <c r="P5" s="26"/>
    </row>
    <row r="6">
      <c r="A6" s="8" t="s">
        <v>19</v>
      </c>
      <c r="B6" s="9">
        <v>6.0</v>
      </c>
      <c r="C6" s="31">
        <v>12608.0</v>
      </c>
      <c r="D6" s="11">
        <v>0.0</v>
      </c>
      <c r="E6" s="32">
        <v>0.0</v>
      </c>
      <c r="F6" s="13"/>
      <c r="G6" s="8"/>
      <c r="H6" s="14"/>
      <c r="I6" s="15"/>
      <c r="J6" s="16">
        <f t="shared" si="1"/>
        <v>0</v>
      </c>
      <c r="K6" s="17"/>
      <c r="L6" s="13">
        <f t="shared" si="2"/>
        <v>6</v>
      </c>
      <c r="M6" s="8"/>
      <c r="N6" s="18">
        <v>3.0</v>
      </c>
      <c r="O6" s="19">
        <f t="shared" si="3"/>
        <v>0.5</v>
      </c>
      <c r="P6" s="20" t="s">
        <v>20</v>
      </c>
    </row>
    <row r="7">
      <c r="A7" s="8" t="s">
        <v>21</v>
      </c>
      <c r="B7" s="9">
        <v>6.0</v>
      </c>
      <c r="C7" s="31">
        <f>15800-50-50</f>
        <v>15700</v>
      </c>
      <c r="D7" s="11">
        <v>5.0</v>
      </c>
      <c r="E7" s="32">
        <f>15800-250-50</f>
        <v>15500</v>
      </c>
      <c r="F7" s="13"/>
      <c r="G7" s="8"/>
      <c r="H7" s="14"/>
      <c r="I7" s="15"/>
      <c r="J7" s="16">
        <f t="shared" si="1"/>
        <v>5</v>
      </c>
      <c r="K7" s="17"/>
      <c r="L7" s="13">
        <f t="shared" si="2"/>
        <v>6</v>
      </c>
      <c r="M7" s="8"/>
      <c r="N7" s="18">
        <v>2.0</v>
      </c>
      <c r="O7" s="19">
        <f t="shared" si="3"/>
        <v>0.3333333333</v>
      </c>
      <c r="P7" s="20" t="s">
        <v>20</v>
      </c>
    </row>
    <row r="8">
      <c r="A8" s="20" t="s">
        <v>22</v>
      </c>
      <c r="B8" s="21">
        <v>6.0</v>
      </c>
      <c r="C8" s="22">
        <v>2450.0</v>
      </c>
      <c r="D8" s="23">
        <v>6.0</v>
      </c>
      <c r="E8" s="24">
        <v>2450.0</v>
      </c>
      <c r="F8" s="25"/>
      <c r="G8" s="26"/>
      <c r="H8" s="27"/>
      <c r="I8" s="28"/>
      <c r="J8" s="16">
        <f t="shared" si="1"/>
        <v>6</v>
      </c>
      <c r="K8" s="29"/>
      <c r="L8" s="13">
        <f t="shared" si="2"/>
        <v>6</v>
      </c>
      <c r="M8" s="26"/>
      <c r="N8" s="30">
        <v>3.0</v>
      </c>
      <c r="O8" s="19">
        <f t="shared" si="3"/>
        <v>0.5</v>
      </c>
      <c r="P8" s="20" t="s">
        <v>20</v>
      </c>
    </row>
    <row r="9">
      <c r="A9" s="20" t="s">
        <v>23</v>
      </c>
      <c r="B9" s="21">
        <v>6.0</v>
      </c>
      <c r="C9" s="22">
        <v>8960.0</v>
      </c>
      <c r="D9" s="23">
        <v>5.0</v>
      </c>
      <c r="E9" s="24">
        <f>8960-200</f>
        <v>8760</v>
      </c>
      <c r="F9" s="25"/>
      <c r="G9" s="26"/>
      <c r="H9" s="27"/>
      <c r="I9" s="28"/>
      <c r="J9" s="16">
        <f t="shared" si="1"/>
        <v>5</v>
      </c>
      <c r="K9" s="29"/>
      <c r="L9" s="13">
        <f t="shared" si="2"/>
        <v>6</v>
      </c>
      <c r="M9" s="26"/>
      <c r="N9" s="30">
        <v>3.0</v>
      </c>
      <c r="O9" s="19">
        <f>(N9/5)</f>
        <v>0.6</v>
      </c>
      <c r="P9" s="20" t="s">
        <v>24</v>
      </c>
    </row>
    <row r="10">
      <c r="A10" s="20" t="s">
        <v>25</v>
      </c>
      <c r="B10" s="21">
        <v>11.0</v>
      </c>
      <c r="C10" s="22">
        <f>48841.01+200</f>
        <v>49041.01</v>
      </c>
      <c r="D10" s="23">
        <v>11.0</v>
      </c>
      <c r="E10" s="24">
        <f>48841.01+200</f>
        <v>49041.01</v>
      </c>
      <c r="F10" s="25"/>
      <c r="G10" s="26"/>
      <c r="H10" s="27"/>
      <c r="I10" s="28"/>
      <c r="J10" s="16">
        <f t="shared" si="1"/>
        <v>11</v>
      </c>
      <c r="K10" s="29"/>
      <c r="L10" s="13">
        <f t="shared" si="2"/>
        <v>11</v>
      </c>
      <c r="M10" s="26"/>
      <c r="N10" s="30">
        <v>8.0</v>
      </c>
      <c r="O10" s="19">
        <f>(N10/10)</f>
        <v>0.8</v>
      </c>
      <c r="P10" s="20" t="s">
        <v>26</v>
      </c>
    </row>
    <row r="11">
      <c r="A11" s="20" t="s">
        <v>27</v>
      </c>
      <c r="B11" s="21">
        <v>16.0</v>
      </c>
      <c r="C11" s="22">
        <v>170095.0</v>
      </c>
      <c r="D11" s="23">
        <v>16.0</v>
      </c>
      <c r="E11" s="24">
        <v>170095.0</v>
      </c>
      <c r="F11" s="25"/>
      <c r="G11" s="26"/>
      <c r="H11" s="27"/>
      <c r="I11" s="28"/>
      <c r="J11" s="16">
        <f t="shared" si="1"/>
        <v>16</v>
      </c>
      <c r="K11" s="29"/>
      <c r="L11" s="13">
        <f t="shared" si="2"/>
        <v>16</v>
      </c>
      <c r="M11" s="26"/>
      <c r="N11" s="30">
        <v>6.0</v>
      </c>
      <c r="O11" s="19">
        <f t="shared" ref="O11:O13" si="4">(N11/L11)</f>
        <v>0.375</v>
      </c>
      <c r="P11" s="26"/>
    </row>
    <row r="12">
      <c r="A12" s="8" t="s">
        <v>28</v>
      </c>
      <c r="B12" s="9">
        <v>21.0</v>
      </c>
      <c r="C12" s="31">
        <f>38950+50</f>
        <v>39000</v>
      </c>
      <c r="D12" s="11">
        <v>18.0</v>
      </c>
      <c r="E12" s="32">
        <f>3150</f>
        <v>3150</v>
      </c>
      <c r="F12" s="13"/>
      <c r="G12" s="8"/>
      <c r="H12" s="14"/>
      <c r="I12" s="15"/>
      <c r="J12" s="16">
        <f t="shared" si="1"/>
        <v>18</v>
      </c>
      <c r="K12" s="17"/>
      <c r="L12" s="13">
        <f t="shared" si="2"/>
        <v>21</v>
      </c>
      <c r="M12" s="8"/>
      <c r="N12" s="18">
        <v>18.0</v>
      </c>
      <c r="O12" s="19">
        <f t="shared" si="4"/>
        <v>0.8571428571</v>
      </c>
      <c r="P12" s="8"/>
    </row>
    <row r="13">
      <c r="A13" s="8" t="s">
        <v>29</v>
      </c>
      <c r="B13" s="9">
        <v>23.0</v>
      </c>
      <c r="C13" s="10">
        <v>91408.0</v>
      </c>
      <c r="D13" s="11">
        <v>20.0</v>
      </c>
      <c r="E13" s="32">
        <v>79059.0</v>
      </c>
      <c r="F13" s="33"/>
      <c r="G13" s="8"/>
      <c r="H13" s="14"/>
      <c r="I13" s="15"/>
      <c r="J13" s="16">
        <f t="shared" si="1"/>
        <v>20</v>
      </c>
      <c r="K13" s="17"/>
      <c r="L13" s="13">
        <f t="shared" si="2"/>
        <v>23</v>
      </c>
      <c r="M13" s="8"/>
      <c r="N13" s="18">
        <v>23.0</v>
      </c>
      <c r="O13" s="19">
        <f t="shared" si="4"/>
        <v>1</v>
      </c>
      <c r="P13" s="8"/>
    </row>
    <row r="14">
      <c r="A14" s="20" t="s">
        <v>30</v>
      </c>
      <c r="B14" s="21">
        <v>47.0</v>
      </c>
      <c r="C14" s="22">
        <f>16203-50-290</f>
        <v>15863</v>
      </c>
      <c r="D14" s="23">
        <v>46.0</v>
      </c>
      <c r="E14" s="24">
        <f>16203-200-50-290</f>
        <v>15663</v>
      </c>
      <c r="F14" s="21"/>
      <c r="G14" s="26"/>
      <c r="H14" s="27"/>
      <c r="I14" s="28"/>
      <c r="J14" s="16">
        <f t="shared" si="1"/>
        <v>46</v>
      </c>
      <c r="K14" s="29"/>
      <c r="L14" s="13">
        <f t="shared" si="2"/>
        <v>47</v>
      </c>
      <c r="M14" s="26"/>
      <c r="N14" s="30">
        <v>38.0</v>
      </c>
      <c r="O14" s="19">
        <f>(N14/46)</f>
        <v>0.8260869565</v>
      </c>
      <c r="P14" s="20" t="s">
        <v>24</v>
      </c>
    </row>
    <row r="15">
      <c r="A15" s="34" t="s">
        <v>31</v>
      </c>
      <c r="B15" s="9">
        <v>61.0</v>
      </c>
      <c r="C15" s="31">
        <f>55914+150+2450+1180-50+200+50-80</f>
        <v>59814</v>
      </c>
      <c r="D15" s="11">
        <v>44.0</v>
      </c>
      <c r="E15" s="32">
        <f>54814+200</f>
        <v>55014</v>
      </c>
      <c r="F15" s="13"/>
      <c r="G15" s="8"/>
      <c r="H15" s="14"/>
      <c r="I15" s="15"/>
      <c r="J15" s="16">
        <f t="shared" si="1"/>
        <v>44</v>
      </c>
      <c r="K15" s="17"/>
      <c r="L15" s="13">
        <f t="shared" si="2"/>
        <v>61</v>
      </c>
      <c r="M15" s="35"/>
      <c r="N15" s="36">
        <v>22.0</v>
      </c>
      <c r="O15" s="19">
        <f t="shared" ref="O15:O19" si="5">(N15/L15)</f>
        <v>0.3606557377</v>
      </c>
      <c r="P15" s="20" t="s">
        <v>20</v>
      </c>
    </row>
    <row r="16">
      <c r="A16" s="8" t="s">
        <v>32</v>
      </c>
      <c r="B16" s="9">
        <v>67.0</v>
      </c>
      <c r="C16" s="31">
        <f>206804+2800+560</f>
        <v>210164</v>
      </c>
      <c r="D16" s="11">
        <v>42.0</v>
      </c>
      <c r="E16" s="32">
        <f>172501+2800+560</f>
        <v>175861</v>
      </c>
      <c r="F16" s="13"/>
      <c r="G16" s="8"/>
      <c r="H16" s="14"/>
      <c r="I16" s="15"/>
      <c r="J16" s="16">
        <f t="shared" si="1"/>
        <v>42</v>
      </c>
      <c r="K16" s="17"/>
      <c r="L16" s="13">
        <f t="shared" si="2"/>
        <v>67</v>
      </c>
      <c r="M16" s="8"/>
      <c r="N16" s="18">
        <v>23.0</v>
      </c>
      <c r="O16" s="19">
        <f t="shared" si="5"/>
        <v>0.3432835821</v>
      </c>
      <c r="P16" s="8"/>
    </row>
    <row r="17">
      <c r="A17" s="8" t="s">
        <v>33</v>
      </c>
      <c r="B17" s="9">
        <v>73.0</v>
      </c>
      <c r="C17" s="31">
        <f>23275+14000-50-1600</f>
        <v>35625</v>
      </c>
      <c r="D17" s="11">
        <v>18.0</v>
      </c>
      <c r="E17" s="32">
        <v>14000.0</v>
      </c>
      <c r="F17" s="9"/>
      <c r="G17" s="8"/>
      <c r="H17" s="14"/>
      <c r="I17" s="15"/>
      <c r="J17" s="16">
        <f t="shared" si="1"/>
        <v>18</v>
      </c>
      <c r="K17" s="17"/>
      <c r="L17" s="13">
        <f t="shared" si="2"/>
        <v>73</v>
      </c>
      <c r="M17" s="8"/>
      <c r="N17" s="18">
        <v>10.0</v>
      </c>
      <c r="O17" s="19">
        <f t="shared" si="5"/>
        <v>0.1369863014</v>
      </c>
      <c r="P17" s="20" t="s">
        <v>20</v>
      </c>
    </row>
    <row r="18">
      <c r="A18" s="37" t="s">
        <v>34</v>
      </c>
      <c r="B18" s="38">
        <v>193.0</v>
      </c>
      <c r="C18" s="39">
        <f>3789180+4500+3000+97666+150-115000+45+48833+22500+150+204000-12888+150</f>
        <v>4042286</v>
      </c>
      <c r="D18" s="40">
        <v>103.0</v>
      </c>
      <c r="E18" s="41">
        <f>1883433+97666+349533+45+48833+22500+150+150</f>
        <v>2402310</v>
      </c>
      <c r="F18" s="38">
        <v>126.0</v>
      </c>
      <c r="G18" s="42">
        <v>1837510.0</v>
      </c>
      <c r="H18" s="40">
        <v>101.0</v>
      </c>
      <c r="I18" s="43">
        <v>1787684.0</v>
      </c>
      <c r="J18" s="44">
        <f t="shared" si="1"/>
        <v>204</v>
      </c>
      <c r="K18" s="45">
        <f t="shared" ref="K18:K19" si="7">E18+I18</f>
        <v>4189994</v>
      </c>
      <c r="L18" s="46">
        <f t="shared" si="2"/>
        <v>319</v>
      </c>
      <c r="M18" s="47">
        <f>C18+G18</f>
        <v>5879796</v>
      </c>
      <c r="N18" s="48">
        <v>27.0</v>
      </c>
      <c r="O18" s="19">
        <f t="shared" si="5"/>
        <v>0.08463949843</v>
      </c>
      <c r="P18" s="37"/>
    </row>
    <row r="19">
      <c r="A19" s="26"/>
      <c r="B19" s="25">
        <f t="shared" ref="B19:J19" si="6">SUM(B2:B18)</f>
        <v>546</v>
      </c>
      <c r="C19" s="49">
        <f t="shared" si="6"/>
        <v>4755147.11</v>
      </c>
      <c r="D19" s="50">
        <f t="shared" si="6"/>
        <v>344</v>
      </c>
      <c r="E19" s="51">
        <f t="shared" si="6"/>
        <v>2993036.11</v>
      </c>
      <c r="F19" s="52">
        <f t="shared" si="6"/>
        <v>126</v>
      </c>
      <c r="G19" s="53">
        <f t="shared" si="6"/>
        <v>1837510</v>
      </c>
      <c r="H19" s="54">
        <f t="shared" si="6"/>
        <v>101</v>
      </c>
      <c r="I19" s="55">
        <f t="shared" si="6"/>
        <v>1787684</v>
      </c>
      <c r="J19" s="56">
        <f t="shared" si="6"/>
        <v>445</v>
      </c>
      <c r="K19" s="57">
        <f t="shared" si="7"/>
        <v>4780720.11</v>
      </c>
      <c r="L19" s="58">
        <f t="shared" ref="L19:M19" si="8">SUM(B19+F19)</f>
        <v>672</v>
      </c>
      <c r="M19" s="49">
        <f t="shared" si="8"/>
        <v>6592657.11</v>
      </c>
      <c r="N19" s="59">
        <f>SUM(N2:N18)</f>
        <v>188</v>
      </c>
      <c r="O19" s="60">
        <f t="shared" si="5"/>
        <v>0.2797619048</v>
      </c>
      <c r="P19" s="26"/>
    </row>
    <row r="20">
      <c r="A20" s="61"/>
      <c r="B20" s="61"/>
      <c r="C20" s="61"/>
      <c r="D20" s="61"/>
      <c r="E20" s="61"/>
      <c r="F20" s="61"/>
      <c r="G20" s="61"/>
      <c r="H20" s="61"/>
      <c r="I20" s="61"/>
      <c r="J20" s="61"/>
      <c r="K20" s="61"/>
      <c r="L20" s="61"/>
      <c r="M20" s="61"/>
      <c r="N20" s="62"/>
      <c r="O20" s="62"/>
      <c r="P20" s="61"/>
    </row>
    <row r="21">
      <c r="A21" s="63" t="s">
        <v>35</v>
      </c>
      <c r="B21" s="64"/>
      <c r="C21" s="64"/>
      <c r="D21" s="64"/>
      <c r="E21" s="64"/>
      <c r="F21" s="64"/>
      <c r="G21" s="64"/>
      <c r="H21" s="64"/>
      <c r="I21" s="64"/>
      <c r="J21" s="64"/>
      <c r="K21" s="64"/>
      <c r="L21" s="64"/>
      <c r="M21" s="64"/>
      <c r="N21" s="64"/>
      <c r="O21" s="64"/>
      <c r="P21" s="65"/>
    </row>
    <row r="22">
      <c r="A22" s="61" t="s">
        <v>36</v>
      </c>
    </row>
    <row r="23">
      <c r="A23" s="61" t="s">
        <v>37</v>
      </c>
    </row>
  </sheetData>
  <mergeCells count="3">
    <mergeCell ref="A22:P22"/>
    <mergeCell ref="A21:P21"/>
    <mergeCell ref="A23:P23"/>
  </mergeCell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9.63"/>
    <col customWidth="1" min="2" max="2" width="24.75"/>
    <col customWidth="1" min="3" max="3" width="36.63"/>
    <col customWidth="1" min="4" max="4" width="8.0"/>
    <col customWidth="1" min="5" max="5" width="18.5"/>
    <col customWidth="1" min="6" max="6" width="62.75"/>
  </cols>
  <sheetData>
    <row r="1">
      <c r="A1" s="66" t="s">
        <v>0</v>
      </c>
      <c r="B1" s="66" t="s">
        <v>39</v>
      </c>
      <c r="C1" s="66" t="s">
        <v>40</v>
      </c>
      <c r="D1" s="82" t="s">
        <v>41</v>
      </c>
      <c r="E1" s="66" t="s">
        <v>42</v>
      </c>
      <c r="F1" s="66" t="s">
        <v>14</v>
      </c>
    </row>
    <row r="2">
      <c r="A2" s="159" t="s">
        <v>389</v>
      </c>
      <c r="B2" s="132" t="s">
        <v>345</v>
      </c>
      <c r="C2" s="132" t="s">
        <v>390</v>
      </c>
      <c r="D2" s="133">
        <v>6900.0</v>
      </c>
      <c r="E2" s="134" t="s">
        <v>421</v>
      </c>
      <c r="F2" s="135"/>
    </row>
    <row r="3">
      <c r="A3" s="159" t="s">
        <v>389</v>
      </c>
      <c r="B3" s="132" t="s">
        <v>345</v>
      </c>
      <c r="C3" s="132" t="s">
        <v>391</v>
      </c>
      <c r="D3" s="133">
        <v>1333.0</v>
      </c>
      <c r="E3" s="134" t="s">
        <v>421</v>
      </c>
      <c r="F3" s="135"/>
    </row>
    <row r="4">
      <c r="A4" s="159" t="s">
        <v>389</v>
      </c>
      <c r="B4" s="132" t="s">
        <v>345</v>
      </c>
      <c r="C4" s="132" t="s">
        <v>387</v>
      </c>
      <c r="D4" s="133">
        <v>4116.0</v>
      </c>
      <c r="E4" s="134" t="s">
        <v>421</v>
      </c>
      <c r="F4" s="135"/>
    </row>
    <row r="5">
      <c r="A5" s="77"/>
      <c r="B5" s="126" t="s">
        <v>392</v>
      </c>
      <c r="C5" s="127" t="s">
        <v>372</v>
      </c>
      <c r="D5" s="136">
        <f>SUM(D2:D4)</f>
        <v>12349</v>
      </c>
      <c r="E5" s="151"/>
      <c r="F5" s="152"/>
    </row>
    <row r="6">
      <c r="A6" s="67" t="s">
        <v>68</v>
      </c>
      <c r="B6" s="20" t="s">
        <v>422</v>
      </c>
      <c r="C6" s="72" t="s">
        <v>423</v>
      </c>
      <c r="D6" s="35">
        <v>7800.0</v>
      </c>
      <c r="E6" s="71" t="s">
        <v>72</v>
      </c>
      <c r="F6" s="72" t="s">
        <v>424</v>
      </c>
    </row>
    <row r="7">
      <c r="A7" s="131" t="s">
        <v>68</v>
      </c>
      <c r="B7" s="132" t="s">
        <v>345</v>
      </c>
      <c r="C7" s="132" t="s">
        <v>400</v>
      </c>
      <c r="D7" s="133">
        <v>4000.0</v>
      </c>
      <c r="E7" s="134" t="s">
        <v>421</v>
      </c>
      <c r="F7" s="135"/>
    </row>
    <row r="8">
      <c r="A8" s="131" t="s">
        <v>68</v>
      </c>
      <c r="B8" s="132" t="s">
        <v>345</v>
      </c>
      <c r="C8" s="132" t="s">
        <v>365</v>
      </c>
      <c r="D8" s="133">
        <v>1500.0</v>
      </c>
      <c r="E8" s="134" t="s">
        <v>421</v>
      </c>
      <c r="F8" s="135"/>
    </row>
    <row r="9">
      <c r="A9" s="77"/>
      <c r="B9" s="126" t="s">
        <v>86</v>
      </c>
      <c r="C9" s="127" t="s">
        <v>154</v>
      </c>
      <c r="D9" s="136">
        <f>SUM(D6:D8)</f>
        <v>13300</v>
      </c>
      <c r="E9" s="151"/>
      <c r="F9" s="152"/>
    </row>
    <row r="10">
      <c r="A10" s="131" t="s">
        <v>401</v>
      </c>
      <c r="B10" s="132" t="s">
        <v>345</v>
      </c>
      <c r="C10" s="132" t="s">
        <v>402</v>
      </c>
      <c r="D10" s="133">
        <v>2400.0</v>
      </c>
      <c r="E10" s="134" t="s">
        <v>421</v>
      </c>
      <c r="F10" s="135"/>
    </row>
    <row r="11">
      <c r="A11" s="131" t="s">
        <v>401</v>
      </c>
      <c r="B11" s="132" t="s">
        <v>345</v>
      </c>
      <c r="C11" s="132" t="s">
        <v>365</v>
      </c>
      <c r="D11" s="133">
        <v>1550.0</v>
      </c>
      <c r="E11" s="134" t="s">
        <v>421</v>
      </c>
      <c r="F11" s="135"/>
    </row>
    <row r="12">
      <c r="A12" s="131" t="s">
        <v>401</v>
      </c>
      <c r="B12" s="132" t="s">
        <v>345</v>
      </c>
      <c r="C12" s="132" t="s">
        <v>387</v>
      </c>
      <c r="D12" s="133">
        <v>4000.0</v>
      </c>
      <c r="E12" s="134" t="s">
        <v>421</v>
      </c>
      <c r="F12" s="135"/>
    </row>
    <row r="13">
      <c r="A13" s="77"/>
      <c r="B13" s="126" t="s">
        <v>403</v>
      </c>
      <c r="C13" s="127" t="s">
        <v>372</v>
      </c>
      <c r="D13" s="136">
        <f>SUM(D10:D12)</f>
        <v>7950</v>
      </c>
      <c r="E13" s="151"/>
      <c r="F13" s="152"/>
    </row>
    <row r="14">
      <c r="A14" s="67" t="s">
        <v>43</v>
      </c>
      <c r="B14" s="72" t="s">
        <v>425</v>
      </c>
      <c r="C14" s="72" t="s">
        <v>107</v>
      </c>
      <c r="D14" s="35">
        <v>87333.34</v>
      </c>
      <c r="E14" s="71" t="s">
        <v>61</v>
      </c>
      <c r="F14" s="72" t="s">
        <v>426</v>
      </c>
    </row>
    <row r="15">
      <c r="A15" s="67" t="s">
        <v>43</v>
      </c>
      <c r="B15" s="72" t="s">
        <v>427</v>
      </c>
      <c r="C15" s="72" t="s">
        <v>107</v>
      </c>
      <c r="D15" s="35">
        <v>2000.0</v>
      </c>
      <c r="E15" s="71" t="s">
        <v>61</v>
      </c>
    </row>
    <row r="16" ht="27.75" customHeight="1">
      <c r="A16" s="20" t="s">
        <v>43</v>
      </c>
      <c r="B16" s="20" t="s">
        <v>428</v>
      </c>
      <c r="C16" s="20" t="s">
        <v>429</v>
      </c>
      <c r="D16" s="74">
        <v>130000.0</v>
      </c>
      <c r="E16" s="75" t="s">
        <v>47</v>
      </c>
      <c r="F16" s="20" t="s">
        <v>430</v>
      </c>
    </row>
    <row r="17" ht="27.75" customHeight="1">
      <c r="A17" s="20" t="s">
        <v>43</v>
      </c>
      <c r="B17" s="20" t="s">
        <v>428</v>
      </c>
      <c r="C17" s="20" t="s">
        <v>429</v>
      </c>
      <c r="D17" s="74">
        <v>130000.0</v>
      </c>
      <c r="E17" s="75" t="s">
        <v>47</v>
      </c>
    </row>
    <row r="18">
      <c r="A18" s="67" t="s">
        <v>43</v>
      </c>
      <c r="B18" s="72" t="s">
        <v>431</v>
      </c>
      <c r="C18" s="72" t="s">
        <v>432</v>
      </c>
      <c r="D18" s="35">
        <v>200.0</v>
      </c>
      <c r="E18" s="71" t="s">
        <v>433</v>
      </c>
      <c r="F18" s="72"/>
    </row>
    <row r="19">
      <c r="A19" s="77"/>
      <c r="B19" s="126" t="s">
        <v>63</v>
      </c>
      <c r="C19" s="127" t="s">
        <v>434</v>
      </c>
      <c r="D19" s="136">
        <f>SUM(D14:D18)</f>
        <v>349533.34</v>
      </c>
      <c r="E19" s="151"/>
      <c r="F19" s="152"/>
    </row>
    <row r="20">
      <c r="A20" s="131" t="s">
        <v>128</v>
      </c>
      <c r="B20" s="132" t="s">
        <v>345</v>
      </c>
      <c r="C20" s="132" t="s">
        <v>365</v>
      </c>
      <c r="D20" s="133">
        <v>1884.0</v>
      </c>
      <c r="E20" s="134" t="s">
        <v>421</v>
      </c>
      <c r="F20" s="135"/>
    </row>
    <row r="21">
      <c r="A21" s="131" t="s">
        <v>128</v>
      </c>
      <c r="B21" s="132" t="s">
        <v>345</v>
      </c>
      <c r="C21" s="132" t="s">
        <v>435</v>
      </c>
      <c r="D21" s="133">
        <v>1884.0</v>
      </c>
      <c r="E21" s="134" t="s">
        <v>421</v>
      </c>
      <c r="F21" s="135"/>
    </row>
    <row r="22">
      <c r="A22" s="131" t="s">
        <v>128</v>
      </c>
      <c r="B22" s="132" t="s">
        <v>345</v>
      </c>
      <c r="C22" s="132" t="s">
        <v>436</v>
      </c>
      <c r="D22" s="133">
        <v>1125.0</v>
      </c>
      <c r="E22" s="134" t="s">
        <v>421</v>
      </c>
      <c r="F22" s="135"/>
    </row>
    <row r="23">
      <c r="A23" s="77"/>
      <c r="B23" s="126" t="s">
        <v>134</v>
      </c>
      <c r="C23" s="127" t="s">
        <v>372</v>
      </c>
      <c r="D23" s="136">
        <f>SUM(D20:D22)</f>
        <v>4893</v>
      </c>
      <c r="E23" s="151"/>
      <c r="F23" s="152"/>
    </row>
    <row r="24">
      <c r="B24" s="147"/>
      <c r="C24" s="147"/>
      <c r="D24" s="148"/>
      <c r="E24" s="147"/>
      <c r="F24" s="147"/>
    </row>
    <row r="25">
      <c r="A25" s="72" t="s">
        <v>65</v>
      </c>
      <c r="B25" s="72">
        <v>22.0</v>
      </c>
      <c r="C25" s="147"/>
      <c r="D25" s="148"/>
      <c r="E25" s="147"/>
      <c r="F25" s="147"/>
    </row>
    <row r="26">
      <c r="A26" s="72" t="s">
        <v>66</v>
      </c>
      <c r="B26" s="148">
        <f>SUM(D5+D9+D13+D19+D23)</f>
        <v>388025.34</v>
      </c>
      <c r="C26" s="147"/>
      <c r="D26" s="148"/>
      <c r="E26" s="147"/>
      <c r="F26" s="147"/>
    </row>
  </sheetData>
  <mergeCells count="2">
    <mergeCell ref="F14:F15"/>
    <mergeCell ref="F16:F17"/>
  </mergeCells>
  <hyperlinks>
    <hyperlink r:id="rId1" ref="E2"/>
    <hyperlink r:id="rId2" ref="E3"/>
    <hyperlink r:id="rId3" ref="E4"/>
    <hyperlink r:id="rId4" ref="E6"/>
    <hyperlink r:id="rId5" ref="E7"/>
    <hyperlink r:id="rId6" ref="E8"/>
    <hyperlink r:id="rId7" ref="E10"/>
    <hyperlink r:id="rId8" ref="E11"/>
    <hyperlink r:id="rId9" ref="E12"/>
    <hyperlink r:id="rId10" ref="E14"/>
    <hyperlink r:id="rId11" ref="E15"/>
    <hyperlink r:id="rId12" ref="E16"/>
    <hyperlink r:id="rId13" ref="E17"/>
    <hyperlink r:id="rId14" ref="E18"/>
    <hyperlink r:id="rId15" ref="E20"/>
    <hyperlink r:id="rId16" ref="E21"/>
    <hyperlink r:id="rId17" ref="E22"/>
  </hyperlinks>
  <drawing r:id="rId18"/>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7.38"/>
    <col customWidth="1" min="2" max="2" width="49.38"/>
    <col customWidth="1" min="3" max="3" width="34.0"/>
    <col customWidth="1" min="4" max="4" width="7.0"/>
    <col customWidth="1" min="6" max="6" width="49.5"/>
  </cols>
  <sheetData>
    <row r="1">
      <c r="A1" s="66" t="s">
        <v>0</v>
      </c>
      <c r="B1" s="66" t="s">
        <v>39</v>
      </c>
      <c r="C1" s="66" t="s">
        <v>40</v>
      </c>
      <c r="D1" s="82" t="s">
        <v>41</v>
      </c>
      <c r="E1" s="66" t="s">
        <v>42</v>
      </c>
      <c r="F1" s="66" t="s">
        <v>14</v>
      </c>
    </row>
    <row r="2">
      <c r="A2" s="159" t="s">
        <v>389</v>
      </c>
      <c r="B2" s="132" t="s">
        <v>345</v>
      </c>
      <c r="C2" s="132" t="s">
        <v>390</v>
      </c>
      <c r="D2" s="133">
        <v>7844.0</v>
      </c>
      <c r="E2" s="134" t="s">
        <v>437</v>
      </c>
      <c r="F2" s="135"/>
    </row>
    <row r="3">
      <c r="A3" s="159" t="s">
        <v>389</v>
      </c>
      <c r="B3" s="132" t="s">
        <v>345</v>
      </c>
      <c r="C3" s="132" t="s">
        <v>391</v>
      </c>
      <c r="D3" s="133">
        <v>780.0</v>
      </c>
      <c r="E3" s="134" t="s">
        <v>437</v>
      </c>
      <c r="F3" s="135"/>
    </row>
    <row r="4">
      <c r="A4" s="159" t="s">
        <v>389</v>
      </c>
      <c r="B4" s="132" t="s">
        <v>345</v>
      </c>
      <c r="C4" s="132" t="s">
        <v>387</v>
      </c>
      <c r="D4" s="133">
        <v>4584.0</v>
      </c>
      <c r="E4" s="134" t="s">
        <v>437</v>
      </c>
      <c r="F4" s="135"/>
    </row>
    <row r="5">
      <c r="A5" s="77"/>
      <c r="B5" s="126" t="s">
        <v>392</v>
      </c>
      <c r="C5" s="127" t="s">
        <v>372</v>
      </c>
      <c r="D5" s="136">
        <f>SUM(D2:D4)</f>
        <v>13208</v>
      </c>
      <c r="E5" s="151"/>
      <c r="F5" s="152"/>
    </row>
    <row r="6">
      <c r="A6" s="131" t="s">
        <v>68</v>
      </c>
      <c r="B6" s="132" t="s">
        <v>345</v>
      </c>
      <c r="C6" s="132" t="s">
        <v>400</v>
      </c>
      <c r="D6" s="133">
        <v>4000.0</v>
      </c>
      <c r="E6" s="134" t="s">
        <v>437</v>
      </c>
      <c r="F6" s="135"/>
    </row>
    <row r="7">
      <c r="A7" s="131" t="s">
        <v>68</v>
      </c>
      <c r="B7" s="132" t="s">
        <v>345</v>
      </c>
      <c r="C7" s="132" t="s">
        <v>365</v>
      </c>
      <c r="D7" s="133">
        <v>1500.0</v>
      </c>
      <c r="E7" s="134" t="s">
        <v>437</v>
      </c>
      <c r="F7" s="135"/>
    </row>
    <row r="8">
      <c r="A8" s="131" t="s">
        <v>68</v>
      </c>
      <c r="B8" s="132" t="s">
        <v>438</v>
      </c>
      <c r="C8" s="132" t="s">
        <v>439</v>
      </c>
      <c r="D8" s="133">
        <v>1000.0</v>
      </c>
      <c r="E8" s="134" t="s">
        <v>437</v>
      </c>
      <c r="F8" s="135"/>
    </row>
    <row r="9">
      <c r="A9" s="67" t="s">
        <v>68</v>
      </c>
      <c r="B9" s="72" t="s">
        <v>440</v>
      </c>
      <c r="C9" s="72" t="s">
        <v>441</v>
      </c>
      <c r="D9" s="35">
        <v>81333.34</v>
      </c>
      <c r="E9" s="71" t="s">
        <v>47</v>
      </c>
      <c r="F9" s="72"/>
    </row>
    <row r="10">
      <c r="A10" s="67" t="s">
        <v>68</v>
      </c>
      <c r="B10" s="72" t="s">
        <v>442</v>
      </c>
      <c r="C10" s="72" t="s">
        <v>441</v>
      </c>
      <c r="D10" s="35">
        <v>4500.0</v>
      </c>
      <c r="E10" s="71" t="s">
        <v>443</v>
      </c>
      <c r="F10" s="72" t="s">
        <v>206</v>
      </c>
    </row>
    <row r="11">
      <c r="A11" s="67" t="s">
        <v>68</v>
      </c>
      <c r="B11" s="72" t="s">
        <v>444</v>
      </c>
      <c r="C11" s="72" t="s">
        <v>441</v>
      </c>
      <c r="D11" s="35">
        <v>1500.0</v>
      </c>
      <c r="E11" s="71" t="s">
        <v>443</v>
      </c>
      <c r="F11" s="72" t="s">
        <v>206</v>
      </c>
    </row>
    <row r="12">
      <c r="A12" s="67" t="s">
        <v>68</v>
      </c>
      <c r="B12" s="72" t="s">
        <v>445</v>
      </c>
      <c r="C12" s="72" t="s">
        <v>441</v>
      </c>
      <c r="D12" s="35">
        <v>500.0</v>
      </c>
      <c r="E12" s="71" t="s">
        <v>47</v>
      </c>
      <c r="F12" s="72" t="s">
        <v>446</v>
      </c>
    </row>
    <row r="13">
      <c r="A13" s="67" t="s">
        <v>68</v>
      </c>
      <c r="B13" s="72" t="s">
        <v>447</v>
      </c>
      <c r="C13" s="72" t="s">
        <v>441</v>
      </c>
      <c r="D13" s="35">
        <v>500.0</v>
      </c>
      <c r="E13" s="71" t="s">
        <v>443</v>
      </c>
      <c r="F13" s="72" t="s">
        <v>446</v>
      </c>
    </row>
    <row r="14">
      <c r="A14" s="77"/>
      <c r="B14" s="126" t="s">
        <v>86</v>
      </c>
      <c r="C14" s="127" t="s">
        <v>448</v>
      </c>
      <c r="D14" s="136">
        <f>SUM(D6:D13)</f>
        <v>94833.34</v>
      </c>
      <c r="E14" s="151"/>
      <c r="F14" s="152"/>
    </row>
    <row r="15">
      <c r="A15" s="131" t="s">
        <v>401</v>
      </c>
      <c r="B15" s="132" t="s">
        <v>345</v>
      </c>
      <c r="C15" s="132" t="s">
        <v>402</v>
      </c>
      <c r="D15" s="133">
        <v>2400.0</v>
      </c>
      <c r="E15" s="134" t="s">
        <v>437</v>
      </c>
      <c r="F15" s="135"/>
    </row>
    <row r="16">
      <c r="A16" s="131" t="s">
        <v>401</v>
      </c>
      <c r="B16" s="132" t="s">
        <v>345</v>
      </c>
      <c r="C16" s="132" t="s">
        <v>365</v>
      </c>
      <c r="D16" s="133">
        <v>1550.0</v>
      </c>
      <c r="E16" s="134" t="s">
        <v>437</v>
      </c>
      <c r="F16" s="135"/>
    </row>
    <row r="17">
      <c r="A17" s="131" t="s">
        <v>401</v>
      </c>
      <c r="B17" s="132" t="s">
        <v>345</v>
      </c>
      <c r="C17" s="132" t="s">
        <v>387</v>
      </c>
      <c r="D17" s="133">
        <v>4000.0</v>
      </c>
      <c r="E17" s="134" t="s">
        <v>437</v>
      </c>
      <c r="F17" s="135"/>
    </row>
    <row r="18">
      <c r="A18" s="67" t="s">
        <v>401</v>
      </c>
      <c r="B18" s="20" t="s">
        <v>129</v>
      </c>
      <c r="C18" s="20" t="s">
        <v>130</v>
      </c>
      <c r="D18" s="74">
        <v>200.0</v>
      </c>
      <c r="E18" s="75" t="s">
        <v>131</v>
      </c>
      <c r="F18" s="20" t="s">
        <v>206</v>
      </c>
    </row>
    <row r="19">
      <c r="A19" s="67" t="s">
        <v>401</v>
      </c>
      <c r="B19" s="20" t="s">
        <v>133</v>
      </c>
      <c r="C19" s="20" t="s">
        <v>130</v>
      </c>
      <c r="D19" s="74">
        <v>200.0</v>
      </c>
      <c r="E19" s="75" t="s">
        <v>131</v>
      </c>
      <c r="F19" s="20" t="s">
        <v>206</v>
      </c>
    </row>
    <row r="20">
      <c r="A20" s="162"/>
      <c r="B20" s="163" t="s">
        <v>403</v>
      </c>
      <c r="C20" s="163" t="s">
        <v>166</v>
      </c>
      <c r="D20" s="164">
        <f>SUM(D15:D19)</f>
        <v>8350</v>
      </c>
      <c r="E20" s="165"/>
      <c r="F20" s="166"/>
    </row>
    <row r="21">
      <c r="A21" s="131" t="s">
        <v>128</v>
      </c>
      <c r="B21" s="132" t="s">
        <v>345</v>
      </c>
      <c r="C21" s="132" t="s">
        <v>365</v>
      </c>
      <c r="D21" s="133">
        <v>1884.0</v>
      </c>
      <c r="E21" s="134" t="s">
        <v>437</v>
      </c>
      <c r="F21" s="135"/>
    </row>
    <row r="22">
      <c r="A22" s="131" t="s">
        <v>128</v>
      </c>
      <c r="B22" s="132" t="s">
        <v>345</v>
      </c>
      <c r="C22" s="132" t="s">
        <v>435</v>
      </c>
      <c r="D22" s="133">
        <v>1884.0</v>
      </c>
      <c r="E22" s="134" t="s">
        <v>437</v>
      </c>
      <c r="F22" s="135"/>
    </row>
    <row r="23">
      <c r="A23" s="131" t="s">
        <v>128</v>
      </c>
      <c r="B23" s="132" t="s">
        <v>345</v>
      </c>
      <c r="C23" s="132" t="s">
        <v>436</v>
      </c>
      <c r="D23" s="133">
        <v>1200.0</v>
      </c>
      <c r="E23" s="134" t="s">
        <v>437</v>
      </c>
      <c r="F23" s="135"/>
    </row>
    <row r="24">
      <c r="A24" s="67" t="s">
        <v>128</v>
      </c>
      <c r="B24" s="167" t="s">
        <v>413</v>
      </c>
      <c r="C24" s="167" t="s">
        <v>449</v>
      </c>
      <c r="D24" s="168">
        <v>200.0</v>
      </c>
      <c r="E24" s="169" t="s">
        <v>195</v>
      </c>
      <c r="F24" s="170"/>
    </row>
    <row r="25">
      <c r="A25" s="162"/>
      <c r="B25" s="163" t="s">
        <v>134</v>
      </c>
      <c r="C25" s="163" t="s">
        <v>154</v>
      </c>
      <c r="D25" s="164">
        <f>SUM(D21:D24)</f>
        <v>5168</v>
      </c>
      <c r="E25" s="165"/>
      <c r="F25" s="166"/>
    </row>
    <row r="26">
      <c r="A26" s="147"/>
      <c r="B26" s="147"/>
      <c r="C26" s="147"/>
      <c r="D26" s="148"/>
      <c r="E26" s="147"/>
      <c r="F26" s="147"/>
    </row>
    <row r="27">
      <c r="A27" s="72" t="s">
        <v>65</v>
      </c>
      <c r="B27" s="72">
        <v>22.0</v>
      </c>
      <c r="C27" s="147"/>
      <c r="D27" s="148"/>
      <c r="E27" s="147"/>
      <c r="F27" s="147"/>
    </row>
    <row r="28">
      <c r="A28" s="72" t="s">
        <v>66</v>
      </c>
      <c r="B28" s="148">
        <f>SUM(D5+D14+D20+D25)</f>
        <v>121559.34</v>
      </c>
      <c r="C28" s="147"/>
      <c r="D28" s="148"/>
      <c r="E28" s="147"/>
      <c r="F28" s="147"/>
    </row>
  </sheetData>
  <hyperlinks>
    <hyperlink r:id="rId1" ref="E2"/>
    <hyperlink r:id="rId2" ref="E3"/>
    <hyperlink r:id="rId3" ref="E4"/>
    <hyperlink r:id="rId4" ref="E6"/>
    <hyperlink r:id="rId5" ref="E7"/>
    <hyperlink r:id="rId6" ref="E8"/>
    <hyperlink r:id="rId7" ref="E9"/>
    <hyperlink r:id="rId8" ref="E10"/>
    <hyperlink r:id="rId9" ref="E11"/>
    <hyperlink r:id="rId10" ref="E12"/>
    <hyperlink r:id="rId11" ref="E13"/>
    <hyperlink r:id="rId12" ref="E15"/>
    <hyperlink r:id="rId13" ref="E16"/>
    <hyperlink r:id="rId14" ref="E17"/>
    <hyperlink r:id="rId15" ref="E18"/>
    <hyperlink r:id="rId16" ref="E19"/>
    <hyperlink r:id="rId17" ref="E21"/>
    <hyperlink r:id="rId18" ref="E22"/>
    <hyperlink r:id="rId19" ref="E23"/>
    <hyperlink r:id="rId20" ref="E24"/>
  </hyperlinks>
  <drawing r:id="rId2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9.63"/>
    <col customWidth="1" min="2" max="2" width="39.63"/>
    <col customWidth="1" min="3" max="3" width="27.38"/>
    <col customWidth="1" min="4" max="4" width="9.25"/>
    <col customWidth="1" min="6" max="6" width="62.0"/>
  </cols>
  <sheetData>
    <row r="1">
      <c r="A1" s="66" t="s">
        <v>0</v>
      </c>
      <c r="B1" s="66" t="s">
        <v>39</v>
      </c>
      <c r="C1" s="66" t="s">
        <v>40</v>
      </c>
      <c r="D1" s="66" t="s">
        <v>41</v>
      </c>
      <c r="E1" s="66" t="s">
        <v>42</v>
      </c>
      <c r="F1" s="66" t="s">
        <v>14</v>
      </c>
    </row>
    <row r="2">
      <c r="A2" s="131" t="s">
        <v>450</v>
      </c>
      <c r="B2" s="132" t="s">
        <v>345</v>
      </c>
      <c r="C2" s="132" t="s">
        <v>451</v>
      </c>
      <c r="D2" s="133">
        <v>12600.0</v>
      </c>
      <c r="E2" s="134" t="s">
        <v>452</v>
      </c>
      <c r="F2" s="135"/>
    </row>
    <row r="3">
      <c r="A3" s="131" t="s">
        <v>450</v>
      </c>
      <c r="B3" s="132" t="s">
        <v>345</v>
      </c>
      <c r="C3" s="132" t="s">
        <v>365</v>
      </c>
      <c r="D3" s="133">
        <v>3240.0</v>
      </c>
      <c r="E3" s="134" t="s">
        <v>452</v>
      </c>
      <c r="F3" s="135"/>
    </row>
    <row r="4">
      <c r="A4" s="162"/>
      <c r="B4" s="163" t="s">
        <v>453</v>
      </c>
      <c r="C4" s="163" t="s">
        <v>135</v>
      </c>
      <c r="D4" s="164">
        <f>SUM(D2:D3)</f>
        <v>15840</v>
      </c>
      <c r="E4" s="165"/>
      <c r="F4" s="166"/>
    </row>
    <row r="5">
      <c r="A5" s="159" t="s">
        <v>389</v>
      </c>
      <c r="B5" s="132" t="s">
        <v>345</v>
      </c>
      <c r="C5" s="132" t="s">
        <v>390</v>
      </c>
      <c r="D5" s="133">
        <v>8692.0</v>
      </c>
      <c r="E5" s="134" t="s">
        <v>452</v>
      </c>
      <c r="F5" s="135"/>
    </row>
    <row r="6">
      <c r="A6" s="159" t="s">
        <v>389</v>
      </c>
      <c r="B6" s="132" t="s">
        <v>345</v>
      </c>
      <c r="C6" s="132" t="s">
        <v>391</v>
      </c>
      <c r="D6" s="133">
        <v>816.0</v>
      </c>
      <c r="E6" s="134" t="s">
        <v>452</v>
      </c>
      <c r="F6" s="135"/>
    </row>
    <row r="7">
      <c r="A7" s="159" t="s">
        <v>389</v>
      </c>
      <c r="B7" s="132" t="s">
        <v>345</v>
      </c>
      <c r="C7" s="132" t="s">
        <v>387</v>
      </c>
      <c r="D7" s="133">
        <v>4584.0</v>
      </c>
      <c r="E7" s="134" t="s">
        <v>452</v>
      </c>
      <c r="F7" s="135"/>
    </row>
    <row r="8">
      <c r="A8" s="171" t="s">
        <v>389</v>
      </c>
      <c r="B8" s="132" t="s">
        <v>345</v>
      </c>
      <c r="C8" s="132" t="s">
        <v>454</v>
      </c>
      <c r="D8" s="133">
        <v>2400.0</v>
      </c>
      <c r="E8" s="134" t="s">
        <v>452</v>
      </c>
      <c r="F8" s="135"/>
    </row>
    <row r="9">
      <c r="A9" s="162"/>
      <c r="B9" s="163" t="s">
        <v>392</v>
      </c>
      <c r="C9" s="163" t="s">
        <v>154</v>
      </c>
      <c r="D9" s="164">
        <f>SUM(D5:D8)</f>
        <v>16492</v>
      </c>
      <c r="E9" s="165"/>
      <c r="F9" s="166"/>
    </row>
    <row r="10">
      <c r="A10" s="131" t="s">
        <v>68</v>
      </c>
      <c r="B10" s="132" t="s">
        <v>345</v>
      </c>
      <c r="C10" s="132" t="s">
        <v>400</v>
      </c>
      <c r="D10" s="133">
        <v>4000.0</v>
      </c>
      <c r="E10" s="134" t="s">
        <v>452</v>
      </c>
      <c r="F10" s="135"/>
    </row>
    <row r="11">
      <c r="A11" s="131" t="s">
        <v>68</v>
      </c>
      <c r="B11" s="132" t="s">
        <v>345</v>
      </c>
      <c r="C11" s="132" t="s">
        <v>365</v>
      </c>
      <c r="D11" s="133">
        <v>1500.0</v>
      </c>
      <c r="E11" s="134" t="s">
        <v>452</v>
      </c>
      <c r="F11" s="135"/>
    </row>
    <row r="12">
      <c r="A12" s="131" t="s">
        <v>68</v>
      </c>
      <c r="B12" s="132" t="s">
        <v>455</v>
      </c>
      <c r="C12" s="132" t="s">
        <v>456</v>
      </c>
      <c r="D12" s="133">
        <v>600.0</v>
      </c>
      <c r="E12" s="134" t="s">
        <v>452</v>
      </c>
      <c r="F12" s="135"/>
    </row>
    <row r="13">
      <c r="A13" s="131" t="s">
        <v>68</v>
      </c>
      <c r="B13" s="132" t="s">
        <v>457</v>
      </c>
      <c r="C13" s="132" t="s">
        <v>458</v>
      </c>
      <c r="D13" s="133">
        <v>600.0</v>
      </c>
      <c r="E13" s="134" t="s">
        <v>452</v>
      </c>
      <c r="F13" s="135"/>
    </row>
    <row r="14">
      <c r="A14" s="67" t="s">
        <v>68</v>
      </c>
      <c r="B14" s="72" t="s">
        <v>138</v>
      </c>
      <c r="C14" s="72" t="s">
        <v>139</v>
      </c>
      <c r="D14" s="85" t="s">
        <v>84</v>
      </c>
      <c r="E14" s="71" t="s">
        <v>459</v>
      </c>
      <c r="F14" s="172" t="s">
        <v>460</v>
      </c>
    </row>
    <row r="15">
      <c r="A15" s="162"/>
      <c r="B15" s="163" t="s">
        <v>86</v>
      </c>
      <c r="C15" s="163" t="s">
        <v>154</v>
      </c>
      <c r="D15" s="164">
        <f>SUM(D10:D14)</f>
        <v>6700</v>
      </c>
      <c r="E15" s="165"/>
      <c r="F15" s="166"/>
    </row>
    <row r="16">
      <c r="A16" s="131" t="s">
        <v>401</v>
      </c>
      <c r="B16" s="132" t="s">
        <v>345</v>
      </c>
      <c r="C16" s="132" t="s">
        <v>402</v>
      </c>
      <c r="D16" s="133">
        <v>2400.0</v>
      </c>
      <c r="E16" s="134" t="s">
        <v>452</v>
      </c>
      <c r="F16" s="135"/>
    </row>
    <row r="17">
      <c r="A17" s="131" t="s">
        <v>401</v>
      </c>
      <c r="B17" s="132" t="s">
        <v>345</v>
      </c>
      <c r="C17" s="132" t="s">
        <v>365</v>
      </c>
      <c r="D17" s="133">
        <v>1550.0</v>
      </c>
      <c r="E17" s="134" t="s">
        <v>452</v>
      </c>
      <c r="F17" s="135"/>
    </row>
    <row r="18">
      <c r="A18" s="131" t="s">
        <v>401</v>
      </c>
      <c r="B18" s="132" t="s">
        <v>345</v>
      </c>
      <c r="C18" s="132" t="s">
        <v>387</v>
      </c>
      <c r="D18" s="133">
        <v>4000.0</v>
      </c>
      <c r="E18" s="134" t="s">
        <v>452</v>
      </c>
      <c r="F18" s="135"/>
    </row>
    <row r="19">
      <c r="A19" s="162"/>
      <c r="B19" s="163" t="s">
        <v>403</v>
      </c>
      <c r="C19" s="163" t="s">
        <v>372</v>
      </c>
      <c r="D19" s="164">
        <f>SUM(D16:D18)</f>
        <v>7950</v>
      </c>
      <c r="E19" s="165"/>
      <c r="F19" s="166"/>
    </row>
    <row r="20">
      <c r="A20" s="67" t="s">
        <v>43</v>
      </c>
      <c r="B20" s="72" t="s">
        <v>461</v>
      </c>
      <c r="C20" s="72" t="s">
        <v>462</v>
      </c>
      <c r="D20" s="73">
        <v>15000.0</v>
      </c>
      <c r="E20" s="71" t="s">
        <v>47</v>
      </c>
      <c r="F20" s="147"/>
    </row>
    <row r="21">
      <c r="A21" s="162"/>
      <c r="B21" s="163" t="s">
        <v>63</v>
      </c>
      <c r="C21" s="163" t="s">
        <v>335</v>
      </c>
      <c r="D21" s="164">
        <f>SUM(D20)</f>
        <v>15000</v>
      </c>
      <c r="E21" s="165"/>
      <c r="F21" s="166"/>
    </row>
    <row r="22">
      <c r="A22" s="131" t="s">
        <v>128</v>
      </c>
      <c r="B22" s="132" t="s">
        <v>345</v>
      </c>
      <c r="C22" s="132" t="s">
        <v>365</v>
      </c>
      <c r="D22" s="133">
        <v>1980.0</v>
      </c>
      <c r="E22" s="134" t="s">
        <v>452</v>
      </c>
      <c r="F22" s="135"/>
    </row>
    <row r="23">
      <c r="A23" s="131" t="s">
        <v>128</v>
      </c>
      <c r="B23" s="132" t="s">
        <v>345</v>
      </c>
      <c r="C23" s="132" t="s">
        <v>435</v>
      </c>
      <c r="D23" s="133">
        <v>2160.0</v>
      </c>
      <c r="E23" s="134" t="s">
        <v>452</v>
      </c>
      <c r="F23" s="135"/>
    </row>
    <row r="24">
      <c r="A24" s="131" t="s">
        <v>128</v>
      </c>
      <c r="B24" s="132" t="s">
        <v>345</v>
      </c>
      <c r="C24" s="132" t="s">
        <v>436</v>
      </c>
      <c r="D24" s="133">
        <v>1250.0</v>
      </c>
      <c r="E24" s="134" t="s">
        <v>452</v>
      </c>
      <c r="F24" s="135"/>
    </row>
    <row r="25">
      <c r="A25" s="67" t="s">
        <v>128</v>
      </c>
      <c r="B25" s="72" t="s">
        <v>463</v>
      </c>
      <c r="C25" s="72" t="s">
        <v>464</v>
      </c>
      <c r="D25" s="35">
        <v>200.0</v>
      </c>
      <c r="E25" s="71" t="s">
        <v>195</v>
      </c>
      <c r="F25" s="147"/>
    </row>
    <row r="26">
      <c r="A26" s="162"/>
      <c r="B26" s="163" t="s">
        <v>134</v>
      </c>
      <c r="C26" s="163" t="s">
        <v>154</v>
      </c>
      <c r="D26" s="164">
        <f>SUM(D22:D25)</f>
        <v>5590</v>
      </c>
      <c r="E26" s="165"/>
      <c r="F26" s="166"/>
    </row>
    <row r="27">
      <c r="B27" s="147"/>
      <c r="C27" s="147"/>
      <c r="D27" s="148"/>
      <c r="E27" s="147"/>
      <c r="F27" s="147"/>
    </row>
    <row r="28">
      <c r="A28" s="72" t="s">
        <v>65</v>
      </c>
      <c r="B28" s="72">
        <v>18.0</v>
      </c>
      <c r="C28" s="147"/>
      <c r="D28" s="147"/>
      <c r="E28" s="147"/>
      <c r="F28" s="147"/>
    </row>
    <row r="29">
      <c r="A29" s="72" t="s">
        <v>66</v>
      </c>
      <c r="B29" s="148">
        <f>SUM(D4+D9+D15+D19+D21+D26)</f>
        <v>67572</v>
      </c>
      <c r="C29" s="147"/>
      <c r="D29" s="147"/>
      <c r="E29" s="147"/>
      <c r="F29" s="147"/>
    </row>
  </sheetData>
  <hyperlinks>
    <hyperlink r:id="rId1" ref="E2"/>
    <hyperlink r:id="rId2" ref="E3"/>
    <hyperlink r:id="rId3" ref="E5"/>
    <hyperlink r:id="rId4" ref="E6"/>
    <hyperlink r:id="rId5" ref="E7"/>
    <hyperlink r:id="rId6" ref="E8"/>
    <hyperlink r:id="rId7" ref="E10"/>
    <hyperlink r:id="rId8" ref="E11"/>
    <hyperlink r:id="rId9" ref="E12"/>
    <hyperlink r:id="rId10" ref="E13"/>
    <hyperlink r:id="rId11" ref="E14"/>
    <hyperlink r:id="rId12" ref="E16"/>
    <hyperlink r:id="rId13" ref="E17"/>
    <hyperlink r:id="rId14" ref="E18"/>
    <hyperlink r:id="rId15" ref="E20"/>
    <hyperlink r:id="rId16" ref="E22"/>
    <hyperlink r:id="rId17" ref="E23"/>
    <hyperlink r:id="rId18" ref="E24"/>
    <hyperlink r:id="rId19" ref="E25"/>
  </hyperlinks>
  <drawing r:id="rId20"/>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6.63"/>
    <col customWidth="1" min="2" max="2" width="44.5"/>
    <col customWidth="1" min="3" max="3" width="33.63"/>
    <col customWidth="1" min="4" max="4" width="9.13"/>
    <col customWidth="1" min="5" max="5" width="15.13"/>
    <col customWidth="1" min="6" max="6" width="47.63"/>
  </cols>
  <sheetData>
    <row r="1">
      <c r="A1" s="66" t="s">
        <v>0</v>
      </c>
      <c r="B1" s="66" t="s">
        <v>39</v>
      </c>
      <c r="C1" s="66" t="s">
        <v>40</v>
      </c>
      <c r="D1" s="66" t="s">
        <v>41</v>
      </c>
      <c r="E1" s="66" t="s">
        <v>42</v>
      </c>
      <c r="F1" s="66" t="s">
        <v>14</v>
      </c>
    </row>
    <row r="2">
      <c r="A2" s="131" t="s">
        <v>450</v>
      </c>
      <c r="B2" s="132" t="s">
        <v>345</v>
      </c>
      <c r="C2" s="132" t="s">
        <v>451</v>
      </c>
      <c r="D2" s="133">
        <v>12600.0</v>
      </c>
      <c r="E2" s="134" t="s">
        <v>465</v>
      </c>
      <c r="F2" s="135"/>
    </row>
    <row r="3">
      <c r="A3" s="131" t="s">
        <v>450</v>
      </c>
      <c r="B3" s="132" t="s">
        <v>345</v>
      </c>
      <c r="C3" s="132" t="s">
        <v>365</v>
      </c>
      <c r="D3" s="133">
        <v>3240.0</v>
      </c>
      <c r="E3" s="134" t="s">
        <v>465</v>
      </c>
      <c r="F3" s="135"/>
    </row>
    <row r="4">
      <c r="A4" s="162"/>
      <c r="B4" s="163" t="s">
        <v>453</v>
      </c>
      <c r="C4" s="163" t="s">
        <v>135</v>
      </c>
      <c r="D4" s="164">
        <f>SUM(D1:D3)</f>
        <v>15840</v>
      </c>
      <c r="E4" s="165"/>
      <c r="F4" s="166"/>
    </row>
    <row r="5">
      <c r="A5" s="159" t="s">
        <v>389</v>
      </c>
      <c r="B5" s="132" t="s">
        <v>345</v>
      </c>
      <c r="C5" s="132" t="s">
        <v>390</v>
      </c>
      <c r="D5" s="133">
        <v>9328.0</v>
      </c>
      <c r="E5" s="134" t="s">
        <v>465</v>
      </c>
      <c r="F5" s="135"/>
    </row>
    <row r="6">
      <c r="A6" s="159" t="s">
        <v>389</v>
      </c>
      <c r="B6" s="132" t="s">
        <v>345</v>
      </c>
      <c r="C6" s="132" t="s">
        <v>391</v>
      </c>
      <c r="D6" s="133">
        <v>840.0</v>
      </c>
      <c r="E6" s="134" t="s">
        <v>465</v>
      </c>
      <c r="F6" s="135"/>
    </row>
    <row r="7">
      <c r="A7" s="159" t="s">
        <v>389</v>
      </c>
      <c r="B7" s="132" t="s">
        <v>345</v>
      </c>
      <c r="C7" s="132" t="s">
        <v>466</v>
      </c>
      <c r="D7" s="153">
        <v>4917.0</v>
      </c>
      <c r="E7" s="134" t="s">
        <v>465</v>
      </c>
      <c r="F7" s="135"/>
    </row>
    <row r="8">
      <c r="A8" s="159" t="s">
        <v>389</v>
      </c>
      <c r="B8" s="132" t="s">
        <v>345</v>
      </c>
      <c r="C8" s="132" t="s">
        <v>454</v>
      </c>
      <c r="D8" s="133">
        <v>2580.0</v>
      </c>
      <c r="E8" s="134" t="s">
        <v>465</v>
      </c>
      <c r="F8" s="135"/>
    </row>
    <row r="9">
      <c r="A9" s="162"/>
      <c r="B9" s="163" t="s">
        <v>392</v>
      </c>
      <c r="C9" s="163" t="s">
        <v>154</v>
      </c>
      <c r="D9" s="164">
        <f>SUM(D5:D8)</f>
        <v>17665</v>
      </c>
      <c r="E9" s="165"/>
      <c r="F9" s="166"/>
    </row>
    <row r="10">
      <c r="A10" s="131" t="s">
        <v>68</v>
      </c>
      <c r="B10" s="132" t="s">
        <v>345</v>
      </c>
      <c r="C10" s="132" t="s">
        <v>400</v>
      </c>
      <c r="D10" s="133">
        <v>4000.0</v>
      </c>
      <c r="E10" s="134" t="s">
        <v>465</v>
      </c>
      <c r="F10" s="135"/>
    </row>
    <row r="11">
      <c r="A11" s="131" t="s">
        <v>68</v>
      </c>
      <c r="B11" s="132" t="s">
        <v>345</v>
      </c>
      <c r="C11" s="132" t="s">
        <v>365</v>
      </c>
      <c r="D11" s="133">
        <v>1500.0</v>
      </c>
      <c r="E11" s="134" t="s">
        <v>465</v>
      </c>
      <c r="F11" s="135"/>
    </row>
    <row r="12">
      <c r="A12" s="67" t="s">
        <v>68</v>
      </c>
      <c r="B12" s="72" t="s">
        <v>467</v>
      </c>
      <c r="C12" s="72" t="s">
        <v>468</v>
      </c>
      <c r="D12" s="35">
        <v>8595.0</v>
      </c>
      <c r="E12" s="71" t="s">
        <v>72</v>
      </c>
      <c r="F12" s="20" t="s">
        <v>469</v>
      </c>
    </row>
    <row r="13">
      <c r="A13" s="162"/>
      <c r="B13" s="163" t="s">
        <v>86</v>
      </c>
      <c r="C13" s="163" t="s">
        <v>372</v>
      </c>
      <c r="D13" s="164">
        <f>SUM(D10:D12)</f>
        <v>14095</v>
      </c>
      <c r="E13" s="165"/>
      <c r="F13" s="166"/>
    </row>
    <row r="14">
      <c r="A14" s="131" t="s">
        <v>401</v>
      </c>
      <c r="B14" s="132" t="s">
        <v>345</v>
      </c>
      <c r="C14" s="132" t="s">
        <v>402</v>
      </c>
      <c r="D14" s="133">
        <v>2400.0</v>
      </c>
      <c r="E14" s="134" t="s">
        <v>465</v>
      </c>
      <c r="F14" s="132"/>
    </row>
    <row r="15">
      <c r="A15" s="131" t="s">
        <v>401</v>
      </c>
      <c r="B15" s="132" t="s">
        <v>345</v>
      </c>
      <c r="C15" s="132" t="s">
        <v>365</v>
      </c>
      <c r="D15" s="133">
        <v>1550.0</v>
      </c>
      <c r="E15" s="134" t="s">
        <v>465</v>
      </c>
      <c r="F15" s="132"/>
    </row>
    <row r="16">
      <c r="A16" s="131" t="s">
        <v>401</v>
      </c>
      <c r="B16" s="132" t="s">
        <v>345</v>
      </c>
      <c r="C16" s="132" t="s">
        <v>387</v>
      </c>
      <c r="D16" s="133">
        <v>4000.0</v>
      </c>
      <c r="E16" s="134" t="s">
        <v>465</v>
      </c>
      <c r="F16" s="132"/>
    </row>
    <row r="17">
      <c r="A17" s="162"/>
      <c r="B17" s="163" t="s">
        <v>403</v>
      </c>
      <c r="C17" s="163" t="s">
        <v>372</v>
      </c>
      <c r="D17" s="164">
        <f>SUM(D14:D16)</f>
        <v>7950</v>
      </c>
      <c r="E17" s="165"/>
      <c r="F17" s="166"/>
    </row>
    <row r="18">
      <c r="A18" s="67" t="s">
        <v>43</v>
      </c>
      <c r="B18" s="72" t="s">
        <v>461</v>
      </c>
      <c r="C18" s="72" t="s">
        <v>462</v>
      </c>
      <c r="D18" s="73">
        <v>15000.0</v>
      </c>
      <c r="E18" s="71" t="s">
        <v>47</v>
      </c>
      <c r="F18" s="72"/>
    </row>
    <row r="19">
      <c r="A19" s="67" t="s">
        <v>43</v>
      </c>
      <c r="B19" s="72" t="s">
        <v>470</v>
      </c>
      <c r="C19" s="72" t="s">
        <v>405</v>
      </c>
      <c r="D19" s="35">
        <v>160000.0</v>
      </c>
      <c r="E19" s="71" t="s">
        <v>47</v>
      </c>
      <c r="F19" s="72" t="s">
        <v>206</v>
      </c>
    </row>
    <row r="20">
      <c r="A20" s="162"/>
      <c r="B20" s="163" t="s">
        <v>63</v>
      </c>
      <c r="C20" s="163" t="s">
        <v>372</v>
      </c>
      <c r="D20" s="164">
        <f>SUM(D18:D19)</f>
        <v>175000</v>
      </c>
      <c r="E20" s="165"/>
      <c r="F20" s="166"/>
    </row>
    <row r="21">
      <c r="A21" s="67" t="s">
        <v>128</v>
      </c>
      <c r="B21" s="72" t="s">
        <v>471</v>
      </c>
      <c r="C21" s="72" t="s">
        <v>472</v>
      </c>
      <c r="D21" s="35">
        <v>200.0</v>
      </c>
      <c r="E21" s="71" t="s">
        <v>195</v>
      </c>
      <c r="F21" s="147"/>
    </row>
    <row r="22">
      <c r="A22" s="131" t="s">
        <v>128</v>
      </c>
      <c r="B22" s="132" t="s">
        <v>345</v>
      </c>
      <c r="C22" s="132" t="s">
        <v>365</v>
      </c>
      <c r="D22" s="133">
        <v>1980.0</v>
      </c>
      <c r="E22" s="134" t="s">
        <v>465</v>
      </c>
      <c r="F22" s="135"/>
    </row>
    <row r="23">
      <c r="A23" s="131" t="s">
        <v>128</v>
      </c>
      <c r="B23" s="132" t="s">
        <v>345</v>
      </c>
      <c r="C23" s="132" t="s">
        <v>435</v>
      </c>
      <c r="D23" s="133">
        <v>2268.0</v>
      </c>
      <c r="E23" s="134" t="s">
        <v>465</v>
      </c>
      <c r="F23" s="135"/>
    </row>
    <row r="24">
      <c r="A24" s="131" t="s">
        <v>128</v>
      </c>
      <c r="B24" s="132" t="s">
        <v>345</v>
      </c>
      <c r="C24" s="132" t="s">
        <v>436</v>
      </c>
      <c r="D24" s="133">
        <v>1436.0</v>
      </c>
      <c r="E24" s="134" t="s">
        <v>465</v>
      </c>
      <c r="F24" s="135"/>
    </row>
    <row r="25">
      <c r="A25" s="162"/>
      <c r="B25" s="163" t="s">
        <v>134</v>
      </c>
      <c r="C25" s="163" t="s">
        <v>154</v>
      </c>
      <c r="D25" s="164">
        <f>SUM(D21:D24)</f>
        <v>5884</v>
      </c>
      <c r="E25" s="165"/>
      <c r="F25" s="166"/>
    </row>
    <row r="26">
      <c r="A26" s="131" t="s">
        <v>136</v>
      </c>
      <c r="B26" s="132" t="s">
        <v>473</v>
      </c>
      <c r="C26" s="132" t="s">
        <v>474</v>
      </c>
      <c r="D26" s="153">
        <v>500.0</v>
      </c>
      <c r="E26" s="134" t="s">
        <v>465</v>
      </c>
      <c r="F26" s="135"/>
    </row>
    <row r="27">
      <c r="A27" s="162"/>
      <c r="B27" s="163" t="s">
        <v>141</v>
      </c>
      <c r="C27" s="163" t="s">
        <v>335</v>
      </c>
      <c r="D27" s="164">
        <f>SUM(D26)</f>
        <v>500</v>
      </c>
      <c r="E27" s="165"/>
      <c r="F27" s="166"/>
    </row>
    <row r="28">
      <c r="A28" s="173"/>
      <c r="B28" s="147"/>
      <c r="C28" s="147"/>
      <c r="D28" s="147"/>
      <c r="E28" s="147"/>
      <c r="F28" s="147"/>
    </row>
    <row r="29">
      <c r="A29" s="72" t="s">
        <v>65</v>
      </c>
      <c r="B29" s="72">
        <v>20.0</v>
      </c>
      <c r="C29" s="147"/>
      <c r="D29" s="147"/>
      <c r="E29" s="147"/>
      <c r="F29" s="147"/>
    </row>
    <row r="30">
      <c r="A30" s="72" t="s">
        <v>66</v>
      </c>
      <c r="B30" s="148">
        <f>SUM(D4+D9+D13+D17+D20+D25+D27)</f>
        <v>236934</v>
      </c>
      <c r="C30" s="147"/>
      <c r="D30" s="147"/>
      <c r="E30" s="147"/>
      <c r="F30" s="147"/>
    </row>
  </sheetData>
  <hyperlinks>
    <hyperlink r:id="rId1" ref="E2"/>
    <hyperlink r:id="rId2" ref="E3"/>
    <hyperlink r:id="rId3" ref="E5"/>
    <hyperlink r:id="rId4" ref="E6"/>
    <hyperlink r:id="rId5" ref="E7"/>
    <hyperlink r:id="rId6" ref="E8"/>
    <hyperlink r:id="rId7" ref="E10"/>
    <hyperlink r:id="rId8" ref="E11"/>
    <hyperlink r:id="rId9" ref="E12"/>
    <hyperlink r:id="rId10" ref="E14"/>
    <hyperlink r:id="rId11" ref="E15"/>
    <hyperlink r:id="rId12" ref="E16"/>
    <hyperlink r:id="rId13" ref="E18"/>
    <hyperlink r:id="rId14" ref="E19"/>
    <hyperlink r:id="rId15" ref="E21"/>
    <hyperlink r:id="rId16" ref="E22"/>
    <hyperlink r:id="rId17" ref="E23"/>
    <hyperlink r:id="rId18" ref="E24"/>
    <hyperlink r:id="rId19" ref="E26"/>
  </hyperlinks>
  <drawing r:id="rId20"/>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9.63"/>
    <col customWidth="1" min="2" max="2" width="41.88"/>
    <col customWidth="1" min="3" max="3" width="26.63"/>
    <col customWidth="1" min="4" max="4" width="12.5"/>
    <col customWidth="1" min="5" max="5" width="13.75"/>
    <col customWidth="1" min="6" max="6" width="56.75"/>
  </cols>
  <sheetData>
    <row r="1">
      <c r="A1" s="66" t="s">
        <v>0</v>
      </c>
      <c r="B1" s="66" t="s">
        <v>39</v>
      </c>
      <c r="C1" s="66" t="s">
        <v>40</v>
      </c>
      <c r="D1" s="82" t="s">
        <v>41</v>
      </c>
      <c r="E1" s="66" t="s">
        <v>42</v>
      </c>
      <c r="F1" s="66" t="s">
        <v>14</v>
      </c>
    </row>
    <row r="2">
      <c r="A2" s="131" t="s">
        <v>450</v>
      </c>
      <c r="B2" s="132" t="s">
        <v>345</v>
      </c>
      <c r="C2" s="132" t="s">
        <v>451</v>
      </c>
      <c r="D2" s="133">
        <v>12600.0</v>
      </c>
      <c r="E2" s="134" t="s">
        <v>475</v>
      </c>
      <c r="F2" s="135"/>
    </row>
    <row r="3">
      <c r="A3" s="131" t="s">
        <v>450</v>
      </c>
      <c r="B3" s="132" t="s">
        <v>345</v>
      </c>
      <c r="C3" s="132" t="s">
        <v>365</v>
      </c>
      <c r="D3" s="133">
        <v>3240.0</v>
      </c>
      <c r="E3" s="134" t="s">
        <v>475</v>
      </c>
      <c r="F3" s="135"/>
    </row>
    <row r="4">
      <c r="A4" s="162"/>
      <c r="B4" s="163" t="s">
        <v>453</v>
      </c>
      <c r="C4" s="163" t="s">
        <v>135</v>
      </c>
      <c r="D4" s="164">
        <f>SUM(D2:D3)</f>
        <v>15840</v>
      </c>
      <c r="E4" s="165"/>
      <c r="F4" s="166"/>
    </row>
    <row r="5">
      <c r="A5" s="159" t="s">
        <v>389</v>
      </c>
      <c r="B5" s="132" t="s">
        <v>345</v>
      </c>
      <c r="C5" s="132" t="s">
        <v>390</v>
      </c>
      <c r="D5" s="133">
        <v>9328.0</v>
      </c>
      <c r="E5" s="134" t="s">
        <v>475</v>
      </c>
      <c r="F5" s="135"/>
    </row>
    <row r="6">
      <c r="A6" s="159" t="s">
        <v>389</v>
      </c>
      <c r="B6" s="132" t="s">
        <v>345</v>
      </c>
      <c r="C6" s="132" t="s">
        <v>391</v>
      </c>
      <c r="D6" s="133">
        <v>840.0</v>
      </c>
      <c r="E6" s="134" t="s">
        <v>475</v>
      </c>
      <c r="F6" s="135"/>
    </row>
    <row r="7">
      <c r="A7" s="159" t="s">
        <v>389</v>
      </c>
      <c r="B7" s="132" t="s">
        <v>345</v>
      </c>
      <c r="C7" s="132" t="s">
        <v>387</v>
      </c>
      <c r="D7" s="133">
        <v>4917.0</v>
      </c>
      <c r="E7" s="134" t="s">
        <v>475</v>
      </c>
      <c r="F7" s="135"/>
    </row>
    <row r="8">
      <c r="A8" s="171" t="s">
        <v>389</v>
      </c>
      <c r="B8" s="132" t="s">
        <v>345</v>
      </c>
      <c r="C8" s="132" t="s">
        <v>454</v>
      </c>
      <c r="D8" s="133">
        <v>2580.0</v>
      </c>
      <c r="E8" s="134" t="s">
        <v>475</v>
      </c>
      <c r="F8" s="135"/>
    </row>
    <row r="9">
      <c r="A9" s="162"/>
      <c r="B9" s="163" t="s">
        <v>392</v>
      </c>
      <c r="C9" s="163" t="s">
        <v>154</v>
      </c>
      <c r="D9" s="164">
        <f>SUM(D5:D8)</f>
        <v>17665</v>
      </c>
      <c r="E9" s="165"/>
      <c r="F9" s="166"/>
    </row>
    <row r="10">
      <c r="A10" s="131" t="s">
        <v>68</v>
      </c>
      <c r="B10" s="132" t="s">
        <v>345</v>
      </c>
      <c r="C10" s="132" t="s">
        <v>400</v>
      </c>
      <c r="D10" s="133">
        <v>700.0</v>
      </c>
      <c r="E10" s="134" t="s">
        <v>475</v>
      </c>
      <c r="F10" s="135"/>
    </row>
    <row r="11">
      <c r="A11" s="131" t="s">
        <v>68</v>
      </c>
      <c r="B11" s="132" t="s">
        <v>345</v>
      </c>
      <c r="C11" s="132" t="s">
        <v>365</v>
      </c>
      <c r="D11" s="133">
        <v>700.0</v>
      </c>
      <c r="E11" s="134" t="s">
        <v>475</v>
      </c>
      <c r="F11" s="135"/>
    </row>
    <row r="12">
      <c r="A12" s="67" t="s">
        <v>68</v>
      </c>
      <c r="B12" s="72" t="s">
        <v>476</v>
      </c>
      <c r="C12" s="72" t="s">
        <v>477</v>
      </c>
      <c r="D12" s="35">
        <v>10000.0</v>
      </c>
      <c r="E12" s="71" t="s">
        <v>72</v>
      </c>
      <c r="F12" s="72" t="s">
        <v>478</v>
      </c>
    </row>
    <row r="13">
      <c r="A13" s="67" t="s">
        <v>68</v>
      </c>
      <c r="B13" s="72" t="s">
        <v>138</v>
      </c>
      <c r="C13" s="72" t="s">
        <v>139</v>
      </c>
      <c r="D13" s="85" t="s">
        <v>84</v>
      </c>
      <c r="E13" s="71" t="s">
        <v>459</v>
      </c>
      <c r="F13" s="172" t="s">
        <v>460</v>
      </c>
    </row>
    <row r="14">
      <c r="A14" s="162"/>
      <c r="B14" s="163" t="s">
        <v>86</v>
      </c>
      <c r="C14" s="163" t="s">
        <v>154</v>
      </c>
      <c r="D14" s="164">
        <f>SUM(D10:D13)</f>
        <v>11400</v>
      </c>
      <c r="E14" s="165"/>
      <c r="F14" s="166"/>
    </row>
    <row r="15">
      <c r="A15" s="131" t="s">
        <v>401</v>
      </c>
      <c r="B15" s="132" t="s">
        <v>345</v>
      </c>
      <c r="C15" s="132" t="s">
        <v>402</v>
      </c>
      <c r="D15" s="133">
        <v>1200.0</v>
      </c>
      <c r="E15" s="134" t="s">
        <v>475</v>
      </c>
      <c r="F15" s="135"/>
    </row>
    <row r="16">
      <c r="A16" s="131" t="s">
        <v>401</v>
      </c>
      <c r="B16" s="132" t="s">
        <v>345</v>
      </c>
      <c r="C16" s="132" t="s">
        <v>365</v>
      </c>
      <c r="D16" s="133">
        <v>700.0</v>
      </c>
      <c r="E16" s="134" t="s">
        <v>475</v>
      </c>
      <c r="F16" s="135"/>
    </row>
    <row r="17">
      <c r="A17" s="131" t="s">
        <v>401</v>
      </c>
      <c r="B17" s="132" t="s">
        <v>345</v>
      </c>
      <c r="C17" s="132" t="s">
        <v>387</v>
      </c>
      <c r="D17" s="133">
        <v>700.0</v>
      </c>
      <c r="E17" s="134" t="s">
        <v>475</v>
      </c>
      <c r="F17" s="135"/>
    </row>
    <row r="18">
      <c r="A18" s="162"/>
      <c r="B18" s="163" t="s">
        <v>403</v>
      </c>
      <c r="C18" s="163" t="s">
        <v>372</v>
      </c>
      <c r="D18" s="164">
        <f>SUM(D15:D17)</f>
        <v>2600</v>
      </c>
      <c r="E18" s="165"/>
      <c r="F18" s="166"/>
    </row>
    <row r="19">
      <c r="A19" s="67" t="s">
        <v>43</v>
      </c>
      <c r="B19" s="72" t="s">
        <v>479</v>
      </c>
      <c r="C19" s="72" t="s">
        <v>462</v>
      </c>
      <c r="D19" s="35">
        <v>37200.0</v>
      </c>
      <c r="E19" s="71" t="s">
        <v>47</v>
      </c>
      <c r="F19" s="72" t="s">
        <v>480</v>
      </c>
    </row>
    <row r="20">
      <c r="A20" s="67" t="s">
        <v>43</v>
      </c>
      <c r="B20" s="72" t="s">
        <v>481</v>
      </c>
      <c r="C20" s="72" t="s">
        <v>482</v>
      </c>
      <c r="D20" s="35">
        <v>253686.22</v>
      </c>
      <c r="E20" s="71" t="s">
        <v>61</v>
      </c>
      <c r="F20" s="72" t="s">
        <v>483</v>
      </c>
    </row>
    <row r="21">
      <c r="A21" s="67" t="s">
        <v>43</v>
      </c>
      <c r="B21" s="72" t="s">
        <v>484</v>
      </c>
      <c r="C21" s="72" t="s">
        <v>46</v>
      </c>
      <c r="D21" s="35">
        <v>40000.0</v>
      </c>
      <c r="E21" s="71" t="s">
        <v>61</v>
      </c>
      <c r="F21" s="147"/>
    </row>
    <row r="22">
      <c r="A22" s="67" t="s">
        <v>43</v>
      </c>
      <c r="B22" s="72" t="s">
        <v>485</v>
      </c>
      <c r="C22" s="72" t="s">
        <v>405</v>
      </c>
      <c r="D22" s="35">
        <v>21428.57</v>
      </c>
      <c r="E22" s="71" t="s">
        <v>61</v>
      </c>
      <c r="F22" s="72" t="s">
        <v>486</v>
      </c>
    </row>
    <row r="23">
      <c r="A23" s="162"/>
      <c r="B23" s="163" t="s">
        <v>63</v>
      </c>
      <c r="C23" s="163" t="s">
        <v>487</v>
      </c>
      <c r="D23" s="164">
        <f>SUM(D19:D22)</f>
        <v>352314.79</v>
      </c>
      <c r="E23" s="165"/>
      <c r="F23" s="166"/>
    </row>
    <row r="24">
      <c r="A24" s="131" t="s">
        <v>128</v>
      </c>
      <c r="B24" s="132" t="s">
        <v>345</v>
      </c>
      <c r="C24" s="132" t="s">
        <v>365</v>
      </c>
      <c r="D24" s="133">
        <v>1752.79</v>
      </c>
      <c r="E24" s="134" t="s">
        <v>475</v>
      </c>
      <c r="F24" s="135"/>
    </row>
    <row r="25">
      <c r="A25" s="131" t="s">
        <v>128</v>
      </c>
      <c r="B25" s="132" t="s">
        <v>345</v>
      </c>
      <c r="C25" s="132" t="s">
        <v>435</v>
      </c>
      <c r="D25" s="133">
        <v>1735.08</v>
      </c>
      <c r="E25" s="134" t="s">
        <v>475</v>
      </c>
      <c r="F25" s="135"/>
    </row>
    <row r="26">
      <c r="A26" s="131" t="s">
        <v>128</v>
      </c>
      <c r="B26" s="132" t="s">
        <v>345</v>
      </c>
      <c r="C26" s="132" t="s">
        <v>436</v>
      </c>
      <c r="D26" s="133">
        <v>1271.15</v>
      </c>
      <c r="E26" s="134" t="s">
        <v>475</v>
      </c>
      <c r="F26" s="135"/>
    </row>
    <row r="27">
      <c r="A27" s="162"/>
      <c r="B27" s="163" t="s">
        <v>134</v>
      </c>
      <c r="C27" s="163" t="s">
        <v>372</v>
      </c>
      <c r="D27" s="164">
        <f>SUM(D24:D26)</f>
        <v>4759.02</v>
      </c>
      <c r="E27" s="165"/>
      <c r="F27" s="166"/>
    </row>
    <row r="28">
      <c r="A28" s="72" t="s">
        <v>350</v>
      </c>
      <c r="B28" s="72" t="s">
        <v>149</v>
      </c>
      <c r="C28" s="72" t="s">
        <v>150</v>
      </c>
      <c r="D28" s="73">
        <v>150.0</v>
      </c>
      <c r="E28" s="71" t="s">
        <v>373</v>
      </c>
      <c r="F28" s="147"/>
    </row>
    <row r="29">
      <c r="A29" s="77"/>
      <c r="B29" s="126" t="s">
        <v>488</v>
      </c>
      <c r="C29" s="127" t="s">
        <v>335</v>
      </c>
      <c r="D29" s="154">
        <v>150.0</v>
      </c>
      <c r="E29" s="151"/>
      <c r="F29" s="152"/>
    </row>
    <row r="30">
      <c r="A30" s="67" t="s">
        <v>136</v>
      </c>
      <c r="B30" s="72" t="s">
        <v>489</v>
      </c>
      <c r="C30" s="72" t="s">
        <v>490</v>
      </c>
      <c r="D30" s="35">
        <v>149666.67</v>
      </c>
      <c r="E30" s="71" t="s">
        <v>47</v>
      </c>
      <c r="F30" s="72"/>
    </row>
    <row r="31">
      <c r="A31" s="67" t="s">
        <v>136</v>
      </c>
      <c r="B31" s="72" t="s">
        <v>491</v>
      </c>
      <c r="C31" s="35" t="s">
        <v>441</v>
      </c>
      <c r="D31" s="35">
        <v>1800.0</v>
      </c>
      <c r="E31" s="71" t="s">
        <v>443</v>
      </c>
      <c r="F31" s="72" t="s">
        <v>492</v>
      </c>
    </row>
    <row r="32">
      <c r="A32" s="67" t="s">
        <v>136</v>
      </c>
      <c r="B32" s="72" t="s">
        <v>493</v>
      </c>
      <c r="C32" s="35" t="s">
        <v>441</v>
      </c>
      <c r="D32" s="35">
        <v>585.0</v>
      </c>
      <c r="E32" s="71" t="s">
        <v>443</v>
      </c>
      <c r="F32" s="72" t="s">
        <v>494</v>
      </c>
    </row>
    <row r="33">
      <c r="A33" s="67" t="s">
        <v>136</v>
      </c>
      <c r="B33" s="72" t="s">
        <v>495</v>
      </c>
      <c r="C33" s="72" t="s">
        <v>496</v>
      </c>
      <c r="D33" s="35">
        <v>10000.0</v>
      </c>
      <c r="E33" s="71" t="s">
        <v>47</v>
      </c>
      <c r="F33" s="72" t="s">
        <v>494</v>
      </c>
    </row>
    <row r="34">
      <c r="A34" s="67" t="s">
        <v>136</v>
      </c>
      <c r="B34" s="72" t="s">
        <v>497</v>
      </c>
      <c r="C34" s="72" t="s">
        <v>441</v>
      </c>
      <c r="D34" s="35">
        <v>560.0</v>
      </c>
      <c r="E34" s="71" t="s">
        <v>47</v>
      </c>
      <c r="F34" s="72" t="s">
        <v>494</v>
      </c>
    </row>
    <row r="35">
      <c r="A35" s="67" t="s">
        <v>136</v>
      </c>
      <c r="B35" s="72" t="s">
        <v>498</v>
      </c>
      <c r="C35" s="72" t="s">
        <v>441</v>
      </c>
      <c r="D35" s="35">
        <v>1800.0</v>
      </c>
      <c r="E35" s="71" t="s">
        <v>47</v>
      </c>
      <c r="F35" s="72" t="s">
        <v>492</v>
      </c>
    </row>
    <row r="36">
      <c r="A36" s="131" t="s">
        <v>136</v>
      </c>
      <c r="B36" s="171" t="s">
        <v>345</v>
      </c>
      <c r="C36" s="132" t="s">
        <v>499</v>
      </c>
      <c r="D36" s="133">
        <v>1450.92</v>
      </c>
      <c r="E36" s="134" t="s">
        <v>475</v>
      </c>
      <c r="F36" s="135"/>
    </row>
    <row r="37">
      <c r="A37" s="162"/>
      <c r="B37" s="163" t="s">
        <v>141</v>
      </c>
      <c r="C37" s="163" t="s">
        <v>448</v>
      </c>
      <c r="D37" s="164">
        <f>SUM(D30:D36)</f>
        <v>165862.59</v>
      </c>
      <c r="E37" s="165"/>
      <c r="F37" s="166"/>
    </row>
    <row r="38">
      <c r="A38" s="72"/>
      <c r="B38" s="72"/>
      <c r="C38" s="147"/>
      <c r="D38" s="148"/>
      <c r="E38" s="147"/>
      <c r="F38" s="147"/>
    </row>
    <row r="39">
      <c r="A39" s="72" t="s">
        <v>65</v>
      </c>
      <c r="B39" s="72">
        <v>34.0</v>
      </c>
      <c r="D39" s="148"/>
      <c r="E39" s="147"/>
      <c r="F39" s="147"/>
    </row>
    <row r="40">
      <c r="A40" s="72" t="s">
        <v>66</v>
      </c>
      <c r="B40" s="148">
        <f>SUM(D4+D9+D14+D18+D23+D27+D37+150)</f>
        <v>570591.4</v>
      </c>
      <c r="C40" s="72"/>
      <c r="D40" s="148"/>
      <c r="E40" s="147"/>
      <c r="F40" s="147"/>
    </row>
  </sheetData>
  <hyperlinks>
    <hyperlink r:id="rId1" ref="E2"/>
    <hyperlink r:id="rId2" ref="E3"/>
    <hyperlink r:id="rId3" ref="E5"/>
    <hyperlink r:id="rId4" ref="E6"/>
    <hyperlink r:id="rId5" ref="E7"/>
    <hyperlink r:id="rId6" ref="E8"/>
    <hyperlink r:id="rId7" ref="E10"/>
    <hyperlink r:id="rId8" ref="E11"/>
    <hyperlink r:id="rId9" ref="E12"/>
    <hyperlink r:id="rId10" ref="E13"/>
    <hyperlink r:id="rId11" ref="E15"/>
    <hyperlink r:id="rId12" ref="E16"/>
    <hyperlink r:id="rId13" ref="E17"/>
    <hyperlink r:id="rId14" ref="E19"/>
    <hyperlink r:id="rId15" ref="E20"/>
    <hyperlink r:id="rId16" ref="E21"/>
    <hyperlink r:id="rId17" ref="E22"/>
    <hyperlink r:id="rId18" ref="E24"/>
    <hyperlink r:id="rId19" ref="E25"/>
    <hyperlink r:id="rId20" ref="E26"/>
    <hyperlink r:id="rId21" ref="E28"/>
    <hyperlink r:id="rId22" ref="E30"/>
    <hyperlink r:id="rId23" ref="E31"/>
    <hyperlink r:id="rId24" ref="E32"/>
    <hyperlink r:id="rId25" ref="E33"/>
    <hyperlink r:id="rId26" ref="E34"/>
    <hyperlink r:id="rId27" ref="E35"/>
    <hyperlink r:id="rId28" ref="E36"/>
  </hyperlinks>
  <drawing r:id="rId29"/>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6.0"/>
    <col customWidth="1" min="2" max="2" width="60.88"/>
    <col customWidth="1" min="3" max="3" width="25.0"/>
    <col customWidth="1" min="4" max="4" width="9.13"/>
    <col customWidth="1" min="6" max="6" width="41.63"/>
  </cols>
  <sheetData>
    <row r="1">
      <c r="A1" s="66" t="s">
        <v>0</v>
      </c>
      <c r="B1" s="66" t="s">
        <v>39</v>
      </c>
      <c r="C1" s="66" t="s">
        <v>40</v>
      </c>
      <c r="D1" s="82" t="s">
        <v>41</v>
      </c>
      <c r="E1" s="66" t="s">
        <v>42</v>
      </c>
      <c r="F1" s="66" t="s">
        <v>14</v>
      </c>
    </row>
    <row r="2">
      <c r="A2" s="131" t="s">
        <v>450</v>
      </c>
      <c r="B2" s="132" t="s">
        <v>500</v>
      </c>
      <c r="C2" s="132" t="s">
        <v>501</v>
      </c>
      <c r="D2" s="133">
        <v>500.0</v>
      </c>
      <c r="E2" s="134" t="s">
        <v>502</v>
      </c>
      <c r="F2" s="135"/>
    </row>
    <row r="3">
      <c r="A3" s="162"/>
      <c r="B3" s="163" t="s">
        <v>453</v>
      </c>
      <c r="C3" s="163" t="s">
        <v>335</v>
      </c>
      <c r="D3" s="164">
        <f>SUM(D1:D2)</f>
        <v>500</v>
      </c>
      <c r="E3" s="165"/>
      <c r="F3" s="166"/>
    </row>
    <row r="4">
      <c r="A4" s="159" t="s">
        <v>389</v>
      </c>
      <c r="B4" s="132" t="s">
        <v>345</v>
      </c>
      <c r="C4" s="132" t="s">
        <v>391</v>
      </c>
      <c r="D4" s="133">
        <v>840.0</v>
      </c>
      <c r="E4" s="134" t="s">
        <v>502</v>
      </c>
      <c r="F4" s="135"/>
    </row>
    <row r="5">
      <c r="A5" s="162"/>
      <c r="B5" s="163" t="s">
        <v>392</v>
      </c>
      <c r="C5" s="163" t="s">
        <v>335</v>
      </c>
      <c r="D5" s="164">
        <f>D4</f>
        <v>840</v>
      </c>
      <c r="E5" s="165"/>
      <c r="F5" s="166"/>
    </row>
    <row r="6">
      <c r="A6" s="131" t="s">
        <v>68</v>
      </c>
      <c r="B6" s="132" t="s">
        <v>503</v>
      </c>
      <c r="C6" s="132" t="s">
        <v>504</v>
      </c>
      <c r="D6" s="133">
        <v>950.0</v>
      </c>
      <c r="E6" s="134" t="s">
        <v>502</v>
      </c>
      <c r="F6" s="135"/>
    </row>
    <row r="7">
      <c r="A7" s="162"/>
      <c r="B7" s="163" t="s">
        <v>86</v>
      </c>
      <c r="C7" s="163" t="s">
        <v>335</v>
      </c>
      <c r="D7" s="164">
        <f>D6</f>
        <v>950</v>
      </c>
      <c r="E7" s="165"/>
      <c r="F7" s="166"/>
    </row>
    <row r="8">
      <c r="A8" s="131" t="s">
        <v>505</v>
      </c>
      <c r="B8" s="132" t="s">
        <v>506</v>
      </c>
      <c r="C8" s="132" t="s">
        <v>507</v>
      </c>
      <c r="D8" s="133">
        <v>349.1</v>
      </c>
      <c r="E8" s="134" t="s">
        <v>502</v>
      </c>
      <c r="F8" s="132" t="s">
        <v>508</v>
      </c>
    </row>
    <row r="9">
      <c r="A9" s="162"/>
      <c r="B9" s="163" t="s">
        <v>509</v>
      </c>
      <c r="C9" s="163" t="s">
        <v>335</v>
      </c>
      <c r="D9" s="164">
        <f>D8</f>
        <v>349.1</v>
      </c>
      <c r="E9" s="165"/>
      <c r="F9" s="166"/>
    </row>
    <row r="10">
      <c r="A10" s="67" t="s">
        <v>43</v>
      </c>
      <c r="B10" s="72" t="s">
        <v>510</v>
      </c>
      <c r="C10" s="72" t="s">
        <v>462</v>
      </c>
      <c r="D10" s="35">
        <v>37200.0</v>
      </c>
      <c r="E10" s="71" t="s">
        <v>47</v>
      </c>
      <c r="F10" s="72" t="s">
        <v>480</v>
      </c>
    </row>
    <row r="11">
      <c r="A11" s="67" t="s">
        <v>43</v>
      </c>
      <c r="B11" s="72" t="s">
        <v>511</v>
      </c>
      <c r="C11" s="72" t="s">
        <v>46</v>
      </c>
      <c r="D11" s="35">
        <v>68333.34</v>
      </c>
      <c r="E11" s="71" t="s">
        <v>61</v>
      </c>
      <c r="F11" s="147"/>
    </row>
    <row r="12">
      <c r="A12" s="162"/>
      <c r="B12" s="163" t="s">
        <v>63</v>
      </c>
      <c r="C12" s="163" t="s">
        <v>372</v>
      </c>
      <c r="D12" s="164">
        <f>D11+D10</f>
        <v>105533.34</v>
      </c>
      <c r="E12" s="165"/>
      <c r="F12" s="166"/>
    </row>
    <row r="13">
      <c r="A13" s="131" t="s">
        <v>512</v>
      </c>
      <c r="B13" s="132" t="s">
        <v>513</v>
      </c>
      <c r="C13" s="132" t="s">
        <v>514</v>
      </c>
      <c r="D13" s="133">
        <v>500.0</v>
      </c>
      <c r="E13" s="134" t="s">
        <v>502</v>
      </c>
      <c r="F13" s="135"/>
    </row>
    <row r="14">
      <c r="A14" s="131" t="s">
        <v>512</v>
      </c>
      <c r="B14" s="132" t="s">
        <v>515</v>
      </c>
      <c r="C14" s="132" t="s">
        <v>516</v>
      </c>
      <c r="D14" s="133">
        <v>565.0</v>
      </c>
      <c r="E14" s="134" t="s">
        <v>502</v>
      </c>
      <c r="F14" s="135"/>
    </row>
    <row r="15">
      <c r="A15" s="131" t="s">
        <v>512</v>
      </c>
      <c r="B15" s="132" t="s">
        <v>517</v>
      </c>
      <c r="C15" s="132" t="s">
        <v>348</v>
      </c>
      <c r="D15" s="133">
        <v>493.0</v>
      </c>
      <c r="E15" s="134" t="s">
        <v>502</v>
      </c>
      <c r="F15" s="135"/>
    </row>
    <row r="16">
      <c r="A16" s="131" t="s">
        <v>512</v>
      </c>
      <c r="B16" s="132" t="s">
        <v>517</v>
      </c>
      <c r="C16" s="132" t="s">
        <v>518</v>
      </c>
      <c r="D16" s="133">
        <v>500.0</v>
      </c>
      <c r="E16" s="134" t="s">
        <v>502</v>
      </c>
      <c r="F16" s="135"/>
    </row>
    <row r="17">
      <c r="A17" s="131" t="s">
        <v>512</v>
      </c>
      <c r="B17" s="132" t="s">
        <v>519</v>
      </c>
      <c r="C17" s="132" t="s">
        <v>520</v>
      </c>
      <c r="D17" s="133">
        <v>500.0</v>
      </c>
      <c r="E17" s="134" t="s">
        <v>502</v>
      </c>
      <c r="F17" s="135"/>
    </row>
    <row r="18">
      <c r="A18" s="131" t="s">
        <v>512</v>
      </c>
      <c r="B18" s="132" t="s">
        <v>521</v>
      </c>
      <c r="C18" s="132" t="s">
        <v>522</v>
      </c>
      <c r="D18" s="133">
        <v>750.0</v>
      </c>
      <c r="E18" s="134" t="s">
        <v>502</v>
      </c>
      <c r="F18" s="135"/>
    </row>
    <row r="19">
      <c r="A19" s="131" t="s">
        <v>512</v>
      </c>
      <c r="B19" s="132" t="s">
        <v>523</v>
      </c>
      <c r="C19" s="132" t="s">
        <v>524</v>
      </c>
      <c r="D19" s="133">
        <v>1125.0</v>
      </c>
      <c r="E19" s="134" t="s">
        <v>502</v>
      </c>
      <c r="F19" s="135"/>
    </row>
    <row r="20">
      <c r="A20" s="132" t="s">
        <v>512</v>
      </c>
      <c r="B20" s="132" t="s">
        <v>525</v>
      </c>
      <c r="C20" s="132" t="s">
        <v>526</v>
      </c>
      <c r="D20" s="174" t="s">
        <v>84</v>
      </c>
      <c r="E20" s="134" t="s">
        <v>502</v>
      </c>
      <c r="F20" s="132" t="s">
        <v>527</v>
      </c>
    </row>
    <row r="21">
      <c r="A21" s="162"/>
      <c r="B21" s="163" t="s">
        <v>528</v>
      </c>
      <c r="C21" s="163" t="s">
        <v>448</v>
      </c>
      <c r="D21" s="164">
        <f>SUM(D13:D19)</f>
        <v>4433</v>
      </c>
      <c r="E21" s="165"/>
      <c r="F21" s="166"/>
    </row>
    <row r="22">
      <c r="A22" s="147"/>
      <c r="B22" s="147"/>
      <c r="C22" s="147"/>
      <c r="D22" s="148"/>
      <c r="E22" s="147"/>
      <c r="F22" s="147"/>
    </row>
    <row r="23">
      <c r="A23" s="72" t="s">
        <v>65</v>
      </c>
      <c r="B23" s="72">
        <v>18.0</v>
      </c>
      <c r="C23" s="147"/>
      <c r="D23" s="148"/>
      <c r="E23" s="147"/>
      <c r="F23" s="147"/>
    </row>
    <row r="24">
      <c r="A24" s="72" t="s">
        <v>66</v>
      </c>
      <c r="B24" s="148">
        <f>SUM(D3+D5+D7+D9+D12+D21)</f>
        <v>112605.44</v>
      </c>
      <c r="C24" s="147"/>
      <c r="D24" s="148"/>
      <c r="E24" s="147"/>
      <c r="F24" s="147"/>
    </row>
  </sheetData>
  <hyperlinks>
    <hyperlink r:id="rId1" ref="E2"/>
    <hyperlink r:id="rId2" ref="E4"/>
    <hyperlink r:id="rId3" ref="E6"/>
    <hyperlink r:id="rId4" ref="E8"/>
    <hyperlink r:id="rId5" ref="E10"/>
    <hyperlink r:id="rId6" ref="E11"/>
    <hyperlink r:id="rId7" ref="E13"/>
    <hyperlink r:id="rId8" ref="E14"/>
    <hyperlink r:id="rId9" ref="E15"/>
    <hyperlink r:id="rId10" ref="E16"/>
    <hyperlink r:id="rId11" ref="E17"/>
    <hyperlink r:id="rId12" ref="E18"/>
    <hyperlink r:id="rId13" ref="E19"/>
    <hyperlink r:id="rId14" ref="E20"/>
  </hyperlinks>
  <drawing r:id="rId15"/>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9.63"/>
    <col customWidth="1" min="2" max="2" width="54.13"/>
    <col customWidth="1" min="3" max="3" width="23.75"/>
    <col customWidth="1" min="4" max="4" width="8.38"/>
    <col customWidth="1" min="6" max="6" width="48.38"/>
  </cols>
  <sheetData>
    <row r="1">
      <c r="A1" s="66" t="s">
        <v>0</v>
      </c>
      <c r="B1" s="66" t="s">
        <v>39</v>
      </c>
      <c r="C1" s="66" t="s">
        <v>40</v>
      </c>
      <c r="D1" s="82" t="s">
        <v>41</v>
      </c>
      <c r="E1" s="66" t="s">
        <v>42</v>
      </c>
      <c r="F1" s="66" t="s">
        <v>14</v>
      </c>
    </row>
    <row r="2">
      <c r="A2" s="159" t="s">
        <v>389</v>
      </c>
      <c r="B2" s="132" t="s">
        <v>345</v>
      </c>
      <c r="C2" s="132" t="s">
        <v>391</v>
      </c>
      <c r="D2" s="133">
        <v>840.0</v>
      </c>
      <c r="E2" s="134" t="s">
        <v>529</v>
      </c>
      <c r="F2" s="135"/>
    </row>
    <row r="3">
      <c r="A3" s="175"/>
      <c r="B3" s="176" t="s">
        <v>392</v>
      </c>
      <c r="C3" s="176" t="s">
        <v>530</v>
      </c>
      <c r="D3" s="177">
        <f>D2</f>
        <v>840</v>
      </c>
      <c r="E3" s="178"/>
      <c r="F3" s="179"/>
    </row>
    <row r="4">
      <c r="A4" s="67" t="s">
        <v>43</v>
      </c>
      <c r="B4" s="72" t="s">
        <v>484</v>
      </c>
      <c r="C4" s="72" t="s">
        <v>531</v>
      </c>
      <c r="D4" s="35">
        <v>40000.0</v>
      </c>
      <c r="E4" s="71" t="s">
        <v>61</v>
      </c>
      <c r="F4" s="147"/>
    </row>
    <row r="5">
      <c r="A5" s="20" t="s">
        <v>43</v>
      </c>
      <c r="B5" s="20" t="s">
        <v>532</v>
      </c>
      <c r="C5" s="20" t="s">
        <v>60</v>
      </c>
      <c r="D5" s="74">
        <v>200.0</v>
      </c>
      <c r="E5" s="75" t="s">
        <v>61</v>
      </c>
      <c r="F5" s="20" t="s">
        <v>533</v>
      </c>
    </row>
    <row r="6">
      <c r="A6" s="20" t="s">
        <v>43</v>
      </c>
      <c r="B6" s="68" t="s">
        <v>534</v>
      </c>
      <c r="C6" s="68" t="s">
        <v>482</v>
      </c>
      <c r="D6" s="180">
        <v>97666.0</v>
      </c>
      <c r="E6" s="181" t="s">
        <v>61</v>
      </c>
      <c r="F6" s="182"/>
    </row>
    <row r="7">
      <c r="A7" s="175"/>
      <c r="B7" s="176" t="s">
        <v>63</v>
      </c>
      <c r="C7" s="176" t="s">
        <v>154</v>
      </c>
      <c r="D7" s="177">
        <f>SUM(D4:D6)</f>
        <v>137866</v>
      </c>
      <c r="E7" s="178"/>
      <c r="F7" s="179"/>
    </row>
    <row r="8">
      <c r="A8" s="131" t="s">
        <v>136</v>
      </c>
      <c r="B8" s="132" t="s">
        <v>535</v>
      </c>
      <c r="C8" s="132" t="s">
        <v>536</v>
      </c>
      <c r="D8" s="133">
        <v>2408.95</v>
      </c>
      <c r="E8" s="134" t="s">
        <v>529</v>
      </c>
      <c r="F8" s="135"/>
    </row>
    <row r="9">
      <c r="A9" s="175"/>
      <c r="B9" s="176" t="s">
        <v>141</v>
      </c>
      <c r="C9" s="176" t="s">
        <v>335</v>
      </c>
      <c r="D9" s="177">
        <f>D8</f>
        <v>2408.95</v>
      </c>
      <c r="E9" s="178"/>
      <c r="F9" s="179"/>
    </row>
    <row r="10">
      <c r="A10" s="131" t="s">
        <v>512</v>
      </c>
      <c r="B10" s="132" t="s">
        <v>537</v>
      </c>
      <c r="C10" s="132" t="s">
        <v>538</v>
      </c>
      <c r="D10" s="133">
        <v>1500.0</v>
      </c>
      <c r="E10" s="134" t="s">
        <v>529</v>
      </c>
      <c r="F10" s="135"/>
    </row>
    <row r="11">
      <c r="A11" s="131" t="s">
        <v>512</v>
      </c>
      <c r="B11" s="132" t="s">
        <v>539</v>
      </c>
      <c r="C11" s="132" t="s">
        <v>526</v>
      </c>
      <c r="D11" s="174" t="s">
        <v>84</v>
      </c>
      <c r="E11" s="134" t="s">
        <v>529</v>
      </c>
      <c r="F11" s="132" t="s">
        <v>527</v>
      </c>
    </row>
    <row r="12">
      <c r="A12" s="175"/>
      <c r="B12" s="176" t="s">
        <v>528</v>
      </c>
      <c r="C12" s="176" t="s">
        <v>166</v>
      </c>
      <c r="D12" s="177">
        <f>D10</f>
        <v>1500</v>
      </c>
      <c r="E12" s="178"/>
      <c r="F12" s="179"/>
    </row>
    <row r="13">
      <c r="A13" s="147"/>
      <c r="B13" s="147"/>
      <c r="C13" s="147"/>
      <c r="D13" s="148"/>
      <c r="E13" s="147"/>
      <c r="F13" s="147"/>
    </row>
    <row r="14">
      <c r="A14" s="72" t="s">
        <v>65</v>
      </c>
      <c r="B14" s="72">
        <v>11.0</v>
      </c>
      <c r="C14" s="147"/>
      <c r="D14" s="148"/>
      <c r="E14" s="147"/>
      <c r="F14" s="147"/>
    </row>
    <row r="15">
      <c r="A15" s="72" t="s">
        <v>66</v>
      </c>
      <c r="B15" s="148">
        <f>SUM(D3+D7+D9+D12)</f>
        <v>142614.95</v>
      </c>
      <c r="C15" s="147"/>
      <c r="D15" s="148"/>
      <c r="E15" s="147"/>
      <c r="F15" s="147"/>
    </row>
  </sheetData>
  <hyperlinks>
    <hyperlink r:id="rId1" ref="E2"/>
    <hyperlink r:id="rId2" ref="E4"/>
    <hyperlink r:id="rId3" ref="E5"/>
    <hyperlink r:id="rId4" ref="E6"/>
    <hyperlink r:id="rId5" ref="E8"/>
    <hyperlink r:id="rId6" ref="E10"/>
    <hyperlink r:id="rId7" ref="E11"/>
  </hyperlinks>
  <drawing r:id="rId8"/>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9.63"/>
    <col customWidth="1" min="2" max="2" width="67.38"/>
    <col customWidth="1" min="3" max="3" width="30.13"/>
    <col customWidth="1" min="4" max="4" width="10.5"/>
    <col customWidth="1" min="6" max="6" width="28.63"/>
  </cols>
  <sheetData>
    <row r="1">
      <c r="A1" s="66" t="s">
        <v>0</v>
      </c>
      <c r="B1" s="66" t="s">
        <v>39</v>
      </c>
      <c r="C1" s="66" t="s">
        <v>40</v>
      </c>
      <c r="D1" s="66" t="s">
        <v>41</v>
      </c>
      <c r="E1" s="66" t="s">
        <v>42</v>
      </c>
      <c r="F1" s="66" t="s">
        <v>14</v>
      </c>
    </row>
    <row r="2">
      <c r="A2" s="131" t="s">
        <v>512</v>
      </c>
      <c r="B2" s="132" t="s">
        <v>540</v>
      </c>
      <c r="C2" s="132" t="s">
        <v>541</v>
      </c>
      <c r="D2" s="153">
        <v>1400.0</v>
      </c>
      <c r="E2" s="134" t="s">
        <v>542</v>
      </c>
      <c r="F2" s="135"/>
    </row>
    <row r="3">
      <c r="A3" s="131" t="s">
        <v>512</v>
      </c>
      <c r="B3" s="132" t="s">
        <v>543</v>
      </c>
      <c r="C3" s="132" t="s">
        <v>544</v>
      </c>
      <c r="D3" s="153">
        <v>6000.0</v>
      </c>
      <c r="E3" s="134" t="s">
        <v>542</v>
      </c>
      <c r="F3" s="135"/>
    </row>
    <row r="4">
      <c r="A4" s="131" t="s">
        <v>512</v>
      </c>
      <c r="B4" s="132" t="s">
        <v>545</v>
      </c>
      <c r="C4" s="132" t="s">
        <v>526</v>
      </c>
      <c r="D4" s="174" t="s">
        <v>84</v>
      </c>
      <c r="E4" s="134" t="s">
        <v>542</v>
      </c>
      <c r="F4" s="132" t="s">
        <v>527</v>
      </c>
    </row>
    <row r="5">
      <c r="A5" s="183"/>
      <c r="B5" s="184" t="s">
        <v>528</v>
      </c>
      <c r="C5" s="184" t="s">
        <v>487</v>
      </c>
      <c r="D5" s="185">
        <f>D2+D3</f>
        <v>7400</v>
      </c>
      <c r="E5" s="186"/>
      <c r="F5" s="187"/>
    </row>
    <row r="6">
      <c r="A6" s="147"/>
      <c r="B6" s="147"/>
      <c r="C6" s="147"/>
      <c r="D6" s="147"/>
      <c r="E6" s="147"/>
      <c r="F6" s="147"/>
    </row>
    <row r="7">
      <c r="A7" s="72" t="s">
        <v>65</v>
      </c>
      <c r="B7" s="72">
        <v>6.0</v>
      </c>
      <c r="C7" s="147"/>
      <c r="D7" s="147"/>
      <c r="E7" s="147"/>
      <c r="F7" s="147"/>
    </row>
    <row r="8">
      <c r="A8" s="72" t="s">
        <v>66</v>
      </c>
      <c r="B8" s="148">
        <f>SUM(D2:D3)</f>
        <v>7400</v>
      </c>
      <c r="C8" s="147"/>
      <c r="D8" s="147"/>
      <c r="E8" s="147"/>
      <c r="F8" s="147"/>
    </row>
  </sheetData>
  <hyperlinks>
    <hyperlink r:id="rId1" ref="E2"/>
    <hyperlink r:id="rId2" ref="E3"/>
    <hyperlink r:id="rId3" ref="E4"/>
  </hyperlinks>
  <drawing r:id="rId4"/>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9.63"/>
    <col customWidth="1" min="2" max="2" width="52.88"/>
    <col customWidth="1" min="3" max="3" width="29.0"/>
    <col customWidth="1" min="4" max="4" width="7.0"/>
    <col customWidth="1" min="5" max="5" width="14.63"/>
    <col customWidth="1" min="6" max="6" width="47.88"/>
  </cols>
  <sheetData>
    <row r="1">
      <c r="A1" s="66" t="s">
        <v>0</v>
      </c>
      <c r="B1" s="66" t="s">
        <v>39</v>
      </c>
      <c r="C1" s="66" t="s">
        <v>40</v>
      </c>
      <c r="D1" s="66" t="s">
        <v>41</v>
      </c>
      <c r="E1" s="66" t="s">
        <v>42</v>
      </c>
      <c r="F1" s="66" t="s">
        <v>14</v>
      </c>
    </row>
    <row r="2">
      <c r="A2" s="131" t="s">
        <v>68</v>
      </c>
      <c r="B2" s="132" t="s">
        <v>546</v>
      </c>
      <c r="C2" s="132" t="s">
        <v>458</v>
      </c>
      <c r="D2" s="133">
        <v>1000.0</v>
      </c>
      <c r="E2" s="134" t="s">
        <v>547</v>
      </c>
      <c r="F2" s="135"/>
    </row>
    <row r="3">
      <c r="A3" s="67" t="s">
        <v>68</v>
      </c>
      <c r="B3" s="72" t="s">
        <v>548</v>
      </c>
      <c r="C3" s="72" t="s">
        <v>549</v>
      </c>
      <c r="D3" s="35">
        <v>1500.0</v>
      </c>
      <c r="E3" s="71" t="s">
        <v>72</v>
      </c>
      <c r="F3" s="72" t="s">
        <v>206</v>
      </c>
    </row>
    <row r="4">
      <c r="A4" s="67" t="s">
        <v>68</v>
      </c>
      <c r="B4" s="72" t="s">
        <v>550</v>
      </c>
      <c r="C4" s="72" t="s">
        <v>549</v>
      </c>
      <c r="D4" s="35">
        <v>600.0</v>
      </c>
      <c r="E4" s="71" t="s">
        <v>72</v>
      </c>
      <c r="F4" s="72" t="s">
        <v>206</v>
      </c>
    </row>
    <row r="5">
      <c r="A5" s="67" t="s">
        <v>68</v>
      </c>
      <c r="B5" s="72" t="s">
        <v>138</v>
      </c>
      <c r="C5" s="72" t="s">
        <v>139</v>
      </c>
      <c r="D5" s="85" t="s">
        <v>84</v>
      </c>
      <c r="E5" s="71" t="s">
        <v>459</v>
      </c>
      <c r="F5" s="172" t="s">
        <v>460</v>
      </c>
    </row>
    <row r="6">
      <c r="A6" s="175"/>
      <c r="B6" s="176" t="s">
        <v>86</v>
      </c>
      <c r="C6" s="176" t="s">
        <v>154</v>
      </c>
      <c r="D6" s="177">
        <f>SUM(D2:D4)</f>
        <v>3100</v>
      </c>
      <c r="E6" s="178"/>
      <c r="F6" s="188"/>
    </row>
    <row r="7">
      <c r="A7" s="67" t="s">
        <v>512</v>
      </c>
      <c r="B7" s="20" t="s">
        <v>129</v>
      </c>
      <c r="C7" s="20" t="s">
        <v>130</v>
      </c>
      <c r="D7" s="155">
        <v>200.0</v>
      </c>
      <c r="E7" s="75" t="s">
        <v>131</v>
      </c>
      <c r="F7" s="72" t="s">
        <v>206</v>
      </c>
    </row>
    <row r="8">
      <c r="A8" s="67" t="s">
        <v>512</v>
      </c>
      <c r="B8" s="20" t="s">
        <v>133</v>
      </c>
      <c r="C8" s="20" t="s">
        <v>130</v>
      </c>
      <c r="D8" s="155">
        <v>200.0</v>
      </c>
      <c r="E8" s="75" t="s">
        <v>131</v>
      </c>
      <c r="F8" s="72" t="s">
        <v>206</v>
      </c>
    </row>
    <row r="9">
      <c r="A9" s="131" t="s">
        <v>512</v>
      </c>
      <c r="B9" s="132" t="s">
        <v>551</v>
      </c>
      <c r="C9" s="132" t="s">
        <v>526</v>
      </c>
      <c r="D9" s="174" t="s">
        <v>84</v>
      </c>
      <c r="E9" s="134" t="s">
        <v>547</v>
      </c>
      <c r="F9" s="132" t="s">
        <v>527</v>
      </c>
    </row>
    <row r="10">
      <c r="A10" s="175"/>
      <c r="B10" s="176" t="s">
        <v>528</v>
      </c>
      <c r="C10" s="176" t="s">
        <v>487</v>
      </c>
      <c r="D10" s="177">
        <f>SUM(D7:D8)</f>
        <v>400</v>
      </c>
      <c r="E10" s="178"/>
      <c r="F10" s="188"/>
    </row>
    <row r="11">
      <c r="A11" s="147"/>
      <c r="B11" s="147"/>
      <c r="C11" s="147"/>
      <c r="D11" s="148"/>
      <c r="E11" s="147"/>
      <c r="F11" s="147"/>
    </row>
    <row r="12">
      <c r="A12" s="72" t="s">
        <v>65</v>
      </c>
      <c r="B12" s="72">
        <v>10.0</v>
      </c>
      <c r="C12" s="147"/>
      <c r="D12" s="148"/>
      <c r="E12" s="147"/>
      <c r="F12" s="147"/>
    </row>
    <row r="13">
      <c r="A13" s="72" t="s">
        <v>66</v>
      </c>
      <c r="B13" s="148">
        <f>SUM(D6+D10)</f>
        <v>3500</v>
      </c>
      <c r="C13" s="147"/>
      <c r="D13" s="147"/>
      <c r="E13" s="147"/>
      <c r="F13" s="147"/>
    </row>
  </sheetData>
  <hyperlinks>
    <hyperlink r:id="rId1" ref="E2"/>
    <hyperlink r:id="rId2" ref="E3"/>
    <hyperlink r:id="rId3" ref="E4"/>
    <hyperlink r:id="rId4" ref="E5"/>
    <hyperlink r:id="rId5" ref="E7"/>
    <hyperlink r:id="rId6" ref="E8"/>
    <hyperlink r:id="rId7" ref="E9"/>
  </hyperlinks>
  <drawing r:id="rId8"/>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6.63"/>
    <col customWidth="1" min="2" max="2" width="53.88"/>
    <col customWidth="1" min="3" max="3" width="19.38"/>
    <col customWidth="1" min="4" max="4" width="10.38"/>
    <col customWidth="1" min="5" max="5" width="11.5"/>
    <col customWidth="1" min="6" max="6" width="60.63"/>
  </cols>
  <sheetData>
    <row r="1">
      <c r="A1" s="66" t="s">
        <v>0</v>
      </c>
      <c r="B1" s="66" t="s">
        <v>39</v>
      </c>
      <c r="C1" s="66" t="s">
        <v>40</v>
      </c>
      <c r="D1" s="66" t="s">
        <v>41</v>
      </c>
      <c r="E1" s="66" t="s">
        <v>42</v>
      </c>
      <c r="F1" s="66" t="s">
        <v>14</v>
      </c>
    </row>
    <row r="2">
      <c r="A2" s="67" t="s">
        <v>68</v>
      </c>
      <c r="B2" s="172" t="s">
        <v>552</v>
      </c>
      <c r="C2" s="72" t="s">
        <v>553</v>
      </c>
      <c r="D2" s="35">
        <v>2300.0</v>
      </c>
      <c r="E2" s="71" t="s">
        <v>72</v>
      </c>
      <c r="F2" s="72" t="s">
        <v>554</v>
      </c>
    </row>
    <row r="3">
      <c r="A3" s="175"/>
      <c r="B3" s="176" t="s">
        <v>86</v>
      </c>
      <c r="C3" s="176" t="s">
        <v>135</v>
      </c>
      <c r="D3" s="189">
        <f>D2</f>
        <v>2300</v>
      </c>
      <c r="E3" s="178"/>
      <c r="F3" s="188"/>
    </row>
    <row r="4">
      <c r="A4" s="67" t="s">
        <v>128</v>
      </c>
      <c r="B4" s="72" t="s">
        <v>555</v>
      </c>
      <c r="C4" s="72" t="s">
        <v>556</v>
      </c>
      <c r="D4" s="35">
        <v>200.0</v>
      </c>
      <c r="E4" s="71" t="s">
        <v>195</v>
      </c>
      <c r="F4" s="147"/>
    </row>
    <row r="5">
      <c r="A5" s="175"/>
      <c r="B5" s="176" t="s">
        <v>134</v>
      </c>
      <c r="C5" s="176" t="s">
        <v>335</v>
      </c>
      <c r="D5" s="177">
        <f>SUM(D4)</f>
        <v>200</v>
      </c>
      <c r="E5" s="178"/>
      <c r="F5" s="179"/>
    </row>
    <row r="6">
      <c r="A6" s="190" t="s">
        <v>350</v>
      </c>
      <c r="B6" s="132" t="s">
        <v>557</v>
      </c>
      <c r="C6" s="159" t="s">
        <v>558</v>
      </c>
      <c r="D6" s="191">
        <v>15000.0</v>
      </c>
      <c r="E6" s="134" t="s">
        <v>559</v>
      </c>
      <c r="F6" s="132" t="s">
        <v>560</v>
      </c>
    </row>
    <row r="7">
      <c r="A7" s="175"/>
      <c r="B7" s="176" t="s">
        <v>354</v>
      </c>
      <c r="C7" s="176" t="s">
        <v>135</v>
      </c>
      <c r="D7" s="177">
        <f>D6</f>
        <v>15000</v>
      </c>
      <c r="E7" s="178"/>
      <c r="F7" s="188"/>
    </row>
    <row r="8">
      <c r="A8" s="131" t="s">
        <v>512</v>
      </c>
      <c r="B8" s="132" t="s">
        <v>561</v>
      </c>
      <c r="C8" s="132" t="s">
        <v>526</v>
      </c>
      <c r="D8" s="174" t="s">
        <v>84</v>
      </c>
      <c r="E8" s="134" t="s">
        <v>559</v>
      </c>
      <c r="F8" s="132" t="s">
        <v>527</v>
      </c>
    </row>
    <row r="9">
      <c r="A9" s="175"/>
      <c r="B9" s="176" t="s">
        <v>528</v>
      </c>
      <c r="C9" s="176" t="s">
        <v>154</v>
      </c>
      <c r="D9" s="192" t="s">
        <v>562</v>
      </c>
      <c r="E9" s="178"/>
      <c r="F9" s="188"/>
    </row>
    <row r="10">
      <c r="A10" s="147"/>
      <c r="B10" s="147"/>
      <c r="C10" s="147"/>
      <c r="D10" s="147"/>
      <c r="E10" s="147"/>
      <c r="F10" s="147"/>
    </row>
    <row r="11">
      <c r="A11" s="72" t="s">
        <v>65</v>
      </c>
      <c r="B11" s="72">
        <v>9.0</v>
      </c>
      <c r="C11" s="147"/>
      <c r="D11" s="147"/>
      <c r="E11" s="147"/>
      <c r="F11" s="147"/>
    </row>
    <row r="12">
      <c r="A12" s="72" t="s">
        <v>66</v>
      </c>
      <c r="B12" s="35">
        <f>SUM(D3+D7+D5)</f>
        <v>17500</v>
      </c>
      <c r="C12" s="147"/>
      <c r="D12" s="147"/>
      <c r="E12" s="147"/>
      <c r="F12" s="147"/>
    </row>
  </sheetData>
  <hyperlinks>
    <hyperlink r:id="rId1" ref="E2"/>
    <hyperlink r:id="rId2" ref="E4"/>
    <hyperlink r:id="rId3" ref="E6"/>
    <hyperlink r:id="rId4" ref="E8"/>
  </hyperlinks>
  <drawing r:id="rId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6.0"/>
    <col customWidth="1" min="2" max="2" width="16.75"/>
    <col customWidth="1" min="3" max="3" width="35.63"/>
    <col customWidth="1" min="4" max="4" width="19.38"/>
    <col customWidth="1" min="5" max="5" width="11.38"/>
    <col customWidth="1" min="7" max="7" width="59.0"/>
  </cols>
  <sheetData>
    <row r="1">
      <c r="A1" s="66" t="s">
        <v>0</v>
      </c>
      <c r="B1" s="66" t="s">
        <v>38</v>
      </c>
      <c r="C1" s="66" t="s">
        <v>39</v>
      </c>
      <c r="D1" s="66" t="s">
        <v>40</v>
      </c>
      <c r="E1" s="66" t="s">
        <v>41</v>
      </c>
      <c r="F1" s="66" t="s">
        <v>42</v>
      </c>
      <c r="G1" s="66" t="s">
        <v>14</v>
      </c>
    </row>
    <row r="2">
      <c r="A2" s="67" t="s">
        <v>43</v>
      </c>
      <c r="B2" s="20" t="s">
        <v>44</v>
      </c>
      <c r="C2" s="68" t="s">
        <v>45</v>
      </c>
      <c r="D2" s="69" t="s">
        <v>46</v>
      </c>
      <c r="E2" s="70">
        <v>521322.0</v>
      </c>
      <c r="F2" s="71" t="s">
        <v>47</v>
      </c>
      <c r="G2" s="20" t="s">
        <v>48</v>
      </c>
    </row>
    <row r="3">
      <c r="A3" s="67" t="s">
        <v>43</v>
      </c>
      <c r="C3" s="68" t="s">
        <v>49</v>
      </c>
      <c r="D3" s="72" t="s">
        <v>50</v>
      </c>
      <c r="E3" s="73">
        <v>229500.0</v>
      </c>
      <c r="F3" s="71" t="s">
        <v>47</v>
      </c>
      <c r="G3" s="20" t="s">
        <v>51</v>
      </c>
    </row>
    <row r="4">
      <c r="A4" s="67" t="s">
        <v>43</v>
      </c>
      <c r="B4" s="20" t="s">
        <v>52</v>
      </c>
      <c r="C4" s="20" t="s">
        <v>53</v>
      </c>
      <c r="D4" s="20" t="s">
        <v>54</v>
      </c>
      <c r="E4" s="74">
        <v>997500.0</v>
      </c>
      <c r="F4" s="75" t="s">
        <v>47</v>
      </c>
      <c r="G4" s="20" t="s">
        <v>55</v>
      </c>
    </row>
    <row r="5">
      <c r="A5" s="67" t="s">
        <v>43</v>
      </c>
      <c r="C5" s="20" t="s">
        <v>56</v>
      </c>
      <c r="D5" s="20" t="s">
        <v>57</v>
      </c>
      <c r="E5" s="74">
        <v>54188.0</v>
      </c>
      <c r="F5" s="75" t="s">
        <v>47</v>
      </c>
      <c r="G5" s="75" t="s">
        <v>58</v>
      </c>
    </row>
    <row r="6">
      <c r="A6" s="67" t="s">
        <v>43</v>
      </c>
      <c r="B6" s="21">
        <v>2007.0</v>
      </c>
      <c r="C6" s="72" t="s">
        <v>59</v>
      </c>
      <c r="D6" s="72" t="s">
        <v>60</v>
      </c>
      <c r="E6" s="73">
        <v>35000.0</v>
      </c>
      <c r="F6" s="75" t="s">
        <v>61</v>
      </c>
      <c r="G6" s="76" t="s">
        <v>62</v>
      </c>
    </row>
    <row r="7">
      <c r="A7" s="77" t="s">
        <v>63</v>
      </c>
      <c r="B7" s="64"/>
      <c r="C7" s="64"/>
      <c r="D7" s="78" t="s">
        <v>64</v>
      </c>
      <c r="E7" s="79">
        <f>SUM(E2:E6)</f>
        <v>1837510</v>
      </c>
      <c r="F7" s="80"/>
      <c r="G7" s="81"/>
    </row>
    <row r="8">
      <c r="A8" s="26"/>
      <c r="B8" s="26"/>
      <c r="C8" s="20"/>
      <c r="D8" s="26"/>
      <c r="E8" s="26"/>
      <c r="F8" s="26"/>
      <c r="G8" s="26"/>
    </row>
    <row r="9">
      <c r="A9" s="72" t="s">
        <v>65</v>
      </c>
      <c r="B9" s="72">
        <v>126.0</v>
      </c>
      <c r="C9" s="26"/>
      <c r="D9" s="26"/>
      <c r="E9" s="26"/>
      <c r="F9" s="26"/>
      <c r="G9" s="26"/>
    </row>
    <row r="10">
      <c r="A10" s="72" t="s">
        <v>66</v>
      </c>
      <c r="B10" s="35">
        <f>E7</f>
        <v>1837510</v>
      </c>
      <c r="C10" s="20" t="s">
        <v>67</v>
      </c>
      <c r="D10" s="26"/>
      <c r="E10" s="26"/>
      <c r="F10" s="26"/>
      <c r="G10" s="26"/>
    </row>
  </sheetData>
  <mergeCells count="3">
    <mergeCell ref="B2:B3"/>
    <mergeCell ref="B4:B5"/>
    <mergeCell ref="A7:C7"/>
  </mergeCells>
  <hyperlinks>
    <hyperlink r:id="rId1" ref="F2"/>
    <hyperlink r:id="rId2" ref="F3"/>
    <hyperlink r:id="rId3" ref="F4"/>
    <hyperlink r:id="rId4" ref="F5"/>
    <hyperlink r:id="rId5" ref="G5"/>
    <hyperlink r:id="rId6" ref="F6"/>
  </hyperlinks>
  <drawing r:id="rId7"/>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6.63"/>
    <col customWidth="1" min="2" max="2" width="39.38"/>
    <col customWidth="1" min="3" max="3" width="34.5"/>
    <col customWidth="1" min="4" max="4" width="7.0"/>
    <col customWidth="1" min="5" max="5" width="13.0"/>
    <col customWidth="1" min="6" max="6" width="61.38"/>
  </cols>
  <sheetData>
    <row r="1">
      <c r="A1" s="66" t="s">
        <v>0</v>
      </c>
      <c r="B1" s="66" t="s">
        <v>39</v>
      </c>
      <c r="C1" s="66" t="s">
        <v>40</v>
      </c>
      <c r="D1" s="82" t="s">
        <v>41</v>
      </c>
      <c r="E1" s="66" t="s">
        <v>42</v>
      </c>
      <c r="F1" s="66" t="s">
        <v>14</v>
      </c>
    </row>
    <row r="2">
      <c r="A2" s="67" t="s">
        <v>68</v>
      </c>
      <c r="B2" s="72" t="s">
        <v>563</v>
      </c>
      <c r="C2" s="72" t="s">
        <v>564</v>
      </c>
      <c r="D2" s="35">
        <v>2500.0</v>
      </c>
      <c r="E2" s="71" t="s">
        <v>72</v>
      </c>
      <c r="F2" s="72" t="s">
        <v>565</v>
      </c>
    </row>
    <row r="3">
      <c r="A3" s="175"/>
      <c r="B3" s="176" t="s">
        <v>86</v>
      </c>
      <c r="C3" s="176" t="s">
        <v>530</v>
      </c>
      <c r="D3" s="193">
        <f>D2</f>
        <v>2500</v>
      </c>
      <c r="E3" s="178"/>
      <c r="F3" s="188"/>
    </row>
    <row r="4">
      <c r="A4" s="131" t="s">
        <v>43</v>
      </c>
      <c r="B4" s="132" t="s">
        <v>234</v>
      </c>
      <c r="C4" s="132" t="s">
        <v>518</v>
      </c>
      <c r="D4" s="133">
        <v>530.0</v>
      </c>
      <c r="E4" s="134" t="s">
        <v>566</v>
      </c>
      <c r="F4" s="135"/>
    </row>
    <row r="5">
      <c r="A5" s="175"/>
      <c r="B5" s="176" t="s">
        <v>63</v>
      </c>
      <c r="C5" s="176" t="s">
        <v>335</v>
      </c>
      <c r="D5" s="193">
        <f>D4</f>
        <v>530</v>
      </c>
      <c r="E5" s="178"/>
      <c r="F5" s="188"/>
    </row>
    <row r="6">
      <c r="A6" s="8" t="s">
        <v>128</v>
      </c>
      <c r="B6" s="34" t="s">
        <v>567</v>
      </c>
      <c r="C6" s="34" t="s">
        <v>568</v>
      </c>
      <c r="D6" s="180">
        <v>200.0</v>
      </c>
      <c r="E6" s="194" t="s">
        <v>195</v>
      </c>
      <c r="F6" s="147"/>
    </row>
    <row r="7">
      <c r="A7" s="37" t="s">
        <v>128</v>
      </c>
      <c r="B7" s="195" t="s">
        <v>569</v>
      </c>
      <c r="C7" s="195" t="s">
        <v>570</v>
      </c>
      <c r="D7" s="196">
        <v>200.0</v>
      </c>
      <c r="E7" s="197" t="s">
        <v>195</v>
      </c>
      <c r="F7" s="147"/>
    </row>
    <row r="8">
      <c r="A8" s="198"/>
      <c r="B8" s="199" t="s">
        <v>134</v>
      </c>
      <c r="C8" s="176" t="s">
        <v>135</v>
      </c>
      <c r="D8" s="177">
        <f>SUM(D6+D7)</f>
        <v>400</v>
      </c>
      <c r="E8" s="141"/>
      <c r="F8" s="130"/>
    </row>
    <row r="9">
      <c r="A9" s="131" t="s">
        <v>136</v>
      </c>
      <c r="B9" s="132" t="s">
        <v>234</v>
      </c>
      <c r="C9" s="132" t="s">
        <v>518</v>
      </c>
      <c r="D9" s="133">
        <v>530.0</v>
      </c>
      <c r="E9" s="134" t="s">
        <v>566</v>
      </c>
      <c r="F9" s="135"/>
    </row>
    <row r="10">
      <c r="A10" s="131" t="s">
        <v>136</v>
      </c>
      <c r="B10" s="132" t="s">
        <v>571</v>
      </c>
      <c r="C10" s="132" t="s">
        <v>572</v>
      </c>
      <c r="D10" s="133">
        <v>493.01</v>
      </c>
      <c r="E10" s="134" t="s">
        <v>566</v>
      </c>
      <c r="F10" s="135"/>
    </row>
    <row r="11">
      <c r="A11" s="175"/>
      <c r="B11" s="176" t="s">
        <v>141</v>
      </c>
      <c r="C11" s="176" t="s">
        <v>135</v>
      </c>
      <c r="D11" s="193">
        <f>SUM(D9+D10)</f>
        <v>1023.01</v>
      </c>
      <c r="E11" s="178"/>
      <c r="F11" s="188"/>
    </row>
    <row r="12">
      <c r="A12" s="67" t="s">
        <v>512</v>
      </c>
      <c r="B12" s="72" t="s">
        <v>234</v>
      </c>
      <c r="C12" s="72" t="s">
        <v>518</v>
      </c>
      <c r="D12" s="35">
        <v>530.0</v>
      </c>
      <c r="E12" s="72" t="s">
        <v>573</v>
      </c>
      <c r="F12" s="72" t="s">
        <v>574</v>
      </c>
    </row>
    <row r="13">
      <c r="A13" s="131" t="s">
        <v>512</v>
      </c>
      <c r="B13" s="132" t="s">
        <v>575</v>
      </c>
      <c r="C13" s="132" t="s">
        <v>526</v>
      </c>
      <c r="D13" s="174" t="s">
        <v>84</v>
      </c>
      <c r="E13" s="134" t="s">
        <v>566</v>
      </c>
      <c r="F13" s="132" t="s">
        <v>527</v>
      </c>
    </row>
    <row r="14">
      <c r="A14" s="175"/>
      <c r="B14" s="176" t="s">
        <v>528</v>
      </c>
      <c r="C14" s="176" t="s">
        <v>166</v>
      </c>
      <c r="D14" s="193">
        <f>D12</f>
        <v>530</v>
      </c>
      <c r="E14" s="178"/>
      <c r="F14" s="188"/>
    </row>
    <row r="15">
      <c r="A15" s="147"/>
      <c r="B15" s="147"/>
      <c r="C15" s="147"/>
      <c r="D15" s="148"/>
      <c r="E15" s="147"/>
      <c r="F15" s="147"/>
    </row>
    <row r="16">
      <c r="A16" s="72" t="s">
        <v>65</v>
      </c>
      <c r="B16" s="72">
        <v>11.0</v>
      </c>
      <c r="C16" s="147"/>
      <c r="D16" s="148"/>
      <c r="E16" s="147"/>
      <c r="F16" s="147"/>
    </row>
    <row r="17">
      <c r="A17" s="72" t="s">
        <v>66</v>
      </c>
      <c r="B17" s="148">
        <f>SuM(D3+D5+D11+D14+D8)</f>
        <v>4983.01</v>
      </c>
      <c r="C17" s="147"/>
      <c r="D17" s="148"/>
      <c r="E17" s="147"/>
      <c r="F17" s="147"/>
    </row>
  </sheetData>
  <hyperlinks>
    <hyperlink r:id="rId1" ref="E2"/>
    <hyperlink r:id="rId2" ref="E4"/>
    <hyperlink r:id="rId3" ref="E6"/>
    <hyperlink r:id="rId4" ref="E7"/>
    <hyperlink r:id="rId5" ref="E9"/>
    <hyperlink r:id="rId6" ref="E10"/>
    <hyperlink r:id="rId7" ref="E13"/>
  </hyperlinks>
  <drawing r:id="rId8"/>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0.5"/>
    <col customWidth="1" min="2" max="2" width="49.0"/>
    <col customWidth="1" min="3" max="3" width="25.88"/>
    <col customWidth="1" min="4" max="4" width="6.13"/>
    <col customWidth="1" min="5" max="5" width="15.0"/>
    <col customWidth="1" min="6" max="6" width="54.25"/>
  </cols>
  <sheetData>
    <row r="1">
      <c r="A1" s="66" t="s">
        <v>0</v>
      </c>
      <c r="B1" s="66" t="s">
        <v>39</v>
      </c>
      <c r="C1" s="66" t="s">
        <v>40</v>
      </c>
      <c r="D1" s="82" t="s">
        <v>41</v>
      </c>
      <c r="E1" s="66" t="s">
        <v>42</v>
      </c>
      <c r="F1" s="66" t="s">
        <v>14</v>
      </c>
    </row>
    <row r="2">
      <c r="A2" s="67" t="s">
        <v>68</v>
      </c>
      <c r="B2" s="72" t="s">
        <v>576</v>
      </c>
      <c r="C2" s="72" t="s">
        <v>577</v>
      </c>
      <c r="D2" s="35">
        <v>3350.0</v>
      </c>
      <c r="E2" s="71" t="s">
        <v>72</v>
      </c>
      <c r="F2" s="72" t="s">
        <v>554</v>
      </c>
    </row>
    <row r="3">
      <c r="A3" s="175"/>
      <c r="B3" s="176" t="s">
        <v>86</v>
      </c>
      <c r="C3" s="176" t="s">
        <v>135</v>
      </c>
      <c r="D3" s="193">
        <f>D2</f>
        <v>3350</v>
      </c>
      <c r="E3" s="178"/>
      <c r="F3" s="188"/>
    </row>
    <row r="4">
      <c r="A4" s="131" t="s">
        <v>43</v>
      </c>
      <c r="B4" s="132" t="s">
        <v>578</v>
      </c>
      <c r="C4" s="160" t="s">
        <v>462</v>
      </c>
      <c r="D4" s="200">
        <v>6484.12</v>
      </c>
      <c r="E4" s="134" t="s">
        <v>579</v>
      </c>
      <c r="F4" s="135"/>
    </row>
    <row r="5">
      <c r="A5" s="67" t="s">
        <v>43</v>
      </c>
      <c r="B5" s="201" t="s">
        <v>580</v>
      </c>
      <c r="C5" s="72" t="s">
        <v>581</v>
      </c>
      <c r="D5" s="35">
        <v>2500.0</v>
      </c>
      <c r="E5" s="71" t="s">
        <v>61</v>
      </c>
      <c r="F5" s="201" t="s">
        <v>582</v>
      </c>
    </row>
    <row r="6">
      <c r="A6" s="175"/>
      <c r="B6" s="176" t="s">
        <v>63</v>
      </c>
      <c r="C6" s="176" t="s">
        <v>372</v>
      </c>
      <c r="D6" s="193">
        <f>SUM(D4:D5)</f>
        <v>8984.12</v>
      </c>
      <c r="E6" s="178"/>
      <c r="F6" s="188"/>
    </row>
    <row r="7">
      <c r="A7" s="131" t="s">
        <v>128</v>
      </c>
      <c r="B7" s="132" t="s">
        <v>583</v>
      </c>
      <c r="C7" s="160" t="s">
        <v>584</v>
      </c>
      <c r="D7" s="200">
        <v>8220.0</v>
      </c>
      <c r="E7" s="134" t="s">
        <v>579</v>
      </c>
      <c r="F7" s="135"/>
    </row>
    <row r="8">
      <c r="A8" s="67" t="s">
        <v>128</v>
      </c>
      <c r="B8" s="72" t="s">
        <v>585</v>
      </c>
      <c r="C8" s="72" t="s">
        <v>456</v>
      </c>
      <c r="D8" s="35">
        <v>200.0</v>
      </c>
      <c r="E8" s="71" t="s">
        <v>586</v>
      </c>
      <c r="F8" s="72" t="s">
        <v>206</v>
      </c>
    </row>
    <row r="9">
      <c r="A9" s="175"/>
      <c r="B9" s="176" t="s">
        <v>134</v>
      </c>
      <c r="C9" s="176" t="s">
        <v>372</v>
      </c>
      <c r="D9" s="193">
        <f>SUM(D7:D8)</f>
        <v>8420</v>
      </c>
      <c r="E9" s="178"/>
      <c r="F9" s="188"/>
    </row>
    <row r="10">
      <c r="A10" s="131" t="s">
        <v>587</v>
      </c>
      <c r="B10" s="132" t="s">
        <v>588</v>
      </c>
      <c r="C10" s="160" t="s">
        <v>589</v>
      </c>
      <c r="D10" s="200">
        <v>499.94</v>
      </c>
      <c r="E10" s="134" t="s">
        <v>579</v>
      </c>
      <c r="F10" s="135"/>
    </row>
    <row r="11">
      <c r="A11" s="175"/>
      <c r="B11" s="176" t="s">
        <v>590</v>
      </c>
      <c r="C11" s="176" t="s">
        <v>335</v>
      </c>
      <c r="D11" s="193">
        <f>D10</f>
        <v>499.94</v>
      </c>
      <c r="E11" s="178"/>
      <c r="F11" s="188"/>
    </row>
    <row r="12">
      <c r="A12" s="147"/>
      <c r="B12" s="147"/>
      <c r="C12" s="147"/>
      <c r="D12" s="148"/>
      <c r="E12" s="147"/>
      <c r="F12" s="147"/>
    </row>
    <row r="13">
      <c r="A13" s="8" t="s">
        <v>65</v>
      </c>
      <c r="B13" s="68">
        <v>9.0</v>
      </c>
      <c r="C13" s="182"/>
      <c r="D13" s="202"/>
      <c r="E13" s="182"/>
      <c r="F13" s="182"/>
    </row>
    <row r="14">
      <c r="A14" s="8" t="s">
        <v>66</v>
      </c>
      <c r="B14" s="203">
        <f>SuM(D3+D6+D9+D11)</f>
        <v>21254.06</v>
      </c>
      <c r="C14" s="182"/>
      <c r="D14" s="202"/>
      <c r="E14" s="182"/>
      <c r="F14" s="182"/>
    </row>
  </sheetData>
  <hyperlinks>
    <hyperlink r:id="rId1" ref="E2"/>
    <hyperlink r:id="rId2" ref="E4"/>
    <hyperlink r:id="rId3" ref="E5"/>
    <hyperlink r:id="rId4" ref="E7"/>
    <hyperlink r:id="rId5" ref="E8"/>
    <hyperlink r:id="rId6" ref="E10"/>
  </hyperlinks>
  <drawing r:id="rId7"/>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6.0"/>
    <col customWidth="1" min="2" max="2" width="37.25"/>
    <col customWidth="1" min="3" max="3" width="34.88"/>
    <col customWidth="1" min="4" max="4" width="9.38"/>
    <col customWidth="1" min="5" max="5" width="20.63"/>
    <col customWidth="1" min="6" max="6" width="53.75"/>
  </cols>
  <sheetData>
    <row r="1">
      <c r="A1" s="204" t="s">
        <v>0</v>
      </c>
      <c r="B1" s="204" t="s">
        <v>39</v>
      </c>
      <c r="C1" s="204" t="s">
        <v>40</v>
      </c>
      <c r="D1" s="205" t="s">
        <v>41</v>
      </c>
      <c r="E1" s="1" t="s">
        <v>42</v>
      </c>
      <c r="F1" s="2" t="s">
        <v>14</v>
      </c>
    </row>
    <row r="2">
      <c r="A2" s="67" t="s">
        <v>68</v>
      </c>
      <c r="B2" s="201" t="s">
        <v>591</v>
      </c>
      <c r="C2" s="201" t="s">
        <v>592</v>
      </c>
      <c r="D2" s="70">
        <v>2400.0</v>
      </c>
      <c r="E2" s="71" t="s">
        <v>72</v>
      </c>
      <c r="F2" s="201" t="s">
        <v>206</v>
      </c>
    </row>
    <row r="3">
      <c r="A3" s="67" t="s">
        <v>68</v>
      </c>
      <c r="B3" s="201" t="s">
        <v>593</v>
      </c>
      <c r="C3" s="201" t="s">
        <v>592</v>
      </c>
      <c r="D3" s="70">
        <v>1600.0</v>
      </c>
      <c r="E3" s="71" t="s">
        <v>72</v>
      </c>
      <c r="F3" s="201" t="s">
        <v>206</v>
      </c>
    </row>
    <row r="4">
      <c r="A4" s="67" t="s">
        <v>68</v>
      </c>
      <c r="B4" s="201" t="s">
        <v>594</v>
      </c>
      <c r="C4" s="201" t="s">
        <v>595</v>
      </c>
      <c r="D4" s="70">
        <v>18333.34</v>
      </c>
      <c r="E4" s="71" t="s">
        <v>72</v>
      </c>
      <c r="F4" s="206"/>
    </row>
    <row r="5">
      <c r="A5" s="67" t="s">
        <v>68</v>
      </c>
      <c r="B5" s="201" t="s">
        <v>596</v>
      </c>
      <c r="C5" s="201" t="s">
        <v>597</v>
      </c>
      <c r="D5" s="70">
        <v>1000.0</v>
      </c>
      <c r="E5" s="71" t="s">
        <v>72</v>
      </c>
      <c r="F5" s="201" t="s">
        <v>598</v>
      </c>
    </row>
    <row r="6">
      <c r="A6" s="175"/>
      <c r="B6" s="176" t="s">
        <v>86</v>
      </c>
      <c r="C6" s="176" t="s">
        <v>487</v>
      </c>
      <c r="D6" s="193">
        <f>SUM(D2:D5)</f>
        <v>23333.34</v>
      </c>
      <c r="E6" s="178"/>
      <c r="F6" s="188"/>
    </row>
    <row r="7">
      <c r="A7" s="67" t="s">
        <v>43</v>
      </c>
      <c r="B7" s="201" t="s">
        <v>599</v>
      </c>
      <c r="C7" s="201" t="s">
        <v>600</v>
      </c>
      <c r="D7" s="70">
        <v>50.0</v>
      </c>
      <c r="E7" s="71" t="s">
        <v>601</v>
      </c>
      <c r="F7" s="201" t="s">
        <v>602</v>
      </c>
    </row>
    <row r="8">
      <c r="A8" s="67" t="s">
        <v>43</v>
      </c>
      <c r="B8" s="201" t="s">
        <v>603</v>
      </c>
      <c r="C8" s="201" t="s">
        <v>46</v>
      </c>
      <c r="D8" s="70">
        <v>70000.0</v>
      </c>
      <c r="E8" s="71" t="s">
        <v>601</v>
      </c>
      <c r="F8" s="201" t="s">
        <v>604</v>
      </c>
    </row>
    <row r="9">
      <c r="A9" s="67" t="s">
        <v>43</v>
      </c>
      <c r="B9" s="201" t="s">
        <v>605</v>
      </c>
      <c r="C9" s="201" t="s">
        <v>606</v>
      </c>
      <c r="D9" s="70">
        <v>48833.0</v>
      </c>
      <c r="E9" s="71" t="s">
        <v>443</v>
      </c>
      <c r="F9" s="201" t="s">
        <v>607</v>
      </c>
    </row>
    <row r="10">
      <c r="A10" s="175"/>
      <c r="B10" s="176" t="s">
        <v>63</v>
      </c>
      <c r="C10" s="176" t="s">
        <v>154</v>
      </c>
      <c r="D10" s="193">
        <f>SUM(D7:D9)</f>
        <v>118883</v>
      </c>
      <c r="E10" s="178"/>
      <c r="F10" s="188"/>
    </row>
    <row r="11">
      <c r="A11" s="131" t="s">
        <v>136</v>
      </c>
      <c r="B11" s="207" t="s">
        <v>608</v>
      </c>
      <c r="C11" s="106" t="s">
        <v>609</v>
      </c>
      <c r="D11" s="208">
        <v>3000.0</v>
      </c>
      <c r="E11" s="134" t="s">
        <v>610</v>
      </c>
      <c r="F11" s="209"/>
    </row>
    <row r="12">
      <c r="A12" s="175"/>
      <c r="B12" s="176" t="s">
        <v>141</v>
      </c>
      <c r="C12" s="176" t="s">
        <v>335</v>
      </c>
      <c r="D12" s="193">
        <f>D11</f>
        <v>3000</v>
      </c>
      <c r="E12" s="178"/>
      <c r="F12" s="188"/>
    </row>
    <row r="13">
      <c r="A13" s="67" t="s">
        <v>512</v>
      </c>
      <c r="B13" s="201" t="s">
        <v>611</v>
      </c>
      <c r="C13" s="20" t="s">
        <v>612</v>
      </c>
      <c r="D13" s="210">
        <v>50.0</v>
      </c>
      <c r="E13" s="71" t="s">
        <v>601</v>
      </c>
      <c r="F13" s="201" t="s">
        <v>613</v>
      </c>
    </row>
    <row r="14">
      <c r="A14" s="131" t="s">
        <v>512</v>
      </c>
      <c r="B14" s="207" t="s">
        <v>614</v>
      </c>
      <c r="C14" s="87" t="s">
        <v>615</v>
      </c>
      <c r="D14" s="211">
        <v>750.0</v>
      </c>
      <c r="E14" s="134" t="s">
        <v>610</v>
      </c>
      <c r="F14" s="207" t="s">
        <v>616</v>
      </c>
    </row>
    <row r="15">
      <c r="A15" s="175"/>
      <c r="B15" s="176" t="s">
        <v>528</v>
      </c>
      <c r="C15" s="176" t="s">
        <v>372</v>
      </c>
      <c r="D15" s="193">
        <f>SUM(D13:D14)</f>
        <v>800</v>
      </c>
      <c r="E15" s="178"/>
      <c r="F15" s="188"/>
    </row>
    <row r="16">
      <c r="A16" s="206"/>
      <c r="B16" s="206"/>
      <c r="C16" s="206"/>
      <c r="D16" s="212"/>
      <c r="E16" s="206"/>
      <c r="F16" s="206"/>
    </row>
    <row r="17">
      <c r="A17" s="8" t="s">
        <v>65</v>
      </c>
      <c r="B17" s="68">
        <v>14.0</v>
      </c>
      <c r="C17" s="182"/>
      <c r="D17" s="213"/>
      <c r="E17" s="182"/>
      <c r="F17" s="182"/>
    </row>
    <row r="18">
      <c r="A18" s="8" t="s">
        <v>66</v>
      </c>
      <c r="B18" s="203">
        <f>SuM(D6+D10+D12+D15)</f>
        <v>146016.34</v>
      </c>
      <c r="C18" s="182"/>
      <c r="D18" s="213"/>
      <c r="E18" s="182"/>
      <c r="F18" s="182"/>
    </row>
  </sheetData>
  <hyperlinks>
    <hyperlink r:id="rId1" ref="E2"/>
    <hyperlink r:id="rId2" ref="E3"/>
    <hyperlink r:id="rId3" ref="E4"/>
    <hyperlink r:id="rId4" ref="E5"/>
    <hyperlink r:id="rId5" ref="E7"/>
    <hyperlink r:id="rId6" ref="E8"/>
    <hyperlink r:id="rId7" ref="E9"/>
    <hyperlink r:id="rId8" ref="E11"/>
    <hyperlink r:id="rId9" ref="E13"/>
    <hyperlink r:id="rId10" ref="E14"/>
  </hyperlinks>
  <drawing r:id="rId11"/>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6.63"/>
    <col customWidth="1" min="2" max="2" width="38.25"/>
    <col customWidth="1" min="3" max="3" width="31.38"/>
    <col customWidth="1" min="4" max="4" width="7.0"/>
    <col customWidth="1" min="5" max="5" width="28.38"/>
    <col customWidth="1" min="6" max="6" width="45.13"/>
  </cols>
  <sheetData>
    <row r="1">
      <c r="A1" s="204" t="s">
        <v>0</v>
      </c>
      <c r="B1" s="204" t="s">
        <v>39</v>
      </c>
      <c r="C1" s="204" t="s">
        <v>40</v>
      </c>
      <c r="D1" s="214" t="s">
        <v>41</v>
      </c>
      <c r="E1" s="1" t="s">
        <v>42</v>
      </c>
      <c r="F1" s="2" t="s">
        <v>14</v>
      </c>
    </row>
    <row r="2">
      <c r="A2" s="190" t="s">
        <v>450</v>
      </c>
      <c r="B2" s="132" t="s">
        <v>617</v>
      </c>
      <c r="C2" s="132" t="s">
        <v>618</v>
      </c>
      <c r="D2" s="133">
        <v>579.0</v>
      </c>
      <c r="E2" s="134" t="s">
        <v>619</v>
      </c>
      <c r="F2" s="135"/>
    </row>
    <row r="3">
      <c r="A3" s="175"/>
      <c r="B3" s="176" t="s">
        <v>453</v>
      </c>
      <c r="C3" s="176" t="s">
        <v>335</v>
      </c>
      <c r="D3" s="193">
        <f>SUM(D1:D2)</f>
        <v>579</v>
      </c>
      <c r="E3" s="178"/>
      <c r="F3" s="188"/>
    </row>
    <row r="4">
      <c r="A4" s="72" t="s">
        <v>620</v>
      </c>
      <c r="B4" s="72" t="s">
        <v>149</v>
      </c>
      <c r="C4" s="72" t="s">
        <v>150</v>
      </c>
      <c r="D4" s="73">
        <v>200.0</v>
      </c>
      <c r="E4" s="71" t="s">
        <v>373</v>
      </c>
      <c r="F4" s="147"/>
    </row>
    <row r="5">
      <c r="A5" s="77"/>
      <c r="B5" s="126" t="s">
        <v>403</v>
      </c>
      <c r="C5" s="127" t="s">
        <v>335</v>
      </c>
      <c r="D5" s="154">
        <v>200.0</v>
      </c>
      <c r="E5" s="151"/>
      <c r="F5" s="152"/>
    </row>
    <row r="6">
      <c r="A6" s="215" t="s">
        <v>43</v>
      </c>
      <c r="B6" s="68" t="s">
        <v>621</v>
      </c>
      <c r="C6" s="201" t="s">
        <v>46</v>
      </c>
      <c r="D6" s="70">
        <v>30666.67</v>
      </c>
      <c r="E6" s="71" t="s">
        <v>47</v>
      </c>
      <c r="F6" s="147"/>
    </row>
    <row r="7">
      <c r="A7" s="215" t="s">
        <v>43</v>
      </c>
      <c r="B7" s="201" t="s">
        <v>622</v>
      </c>
      <c r="C7" s="201" t="s">
        <v>50</v>
      </c>
      <c r="D7" s="70">
        <v>17150.0</v>
      </c>
      <c r="E7" s="71" t="s">
        <v>47</v>
      </c>
      <c r="F7" s="206"/>
    </row>
    <row r="8">
      <c r="A8" s="175"/>
      <c r="B8" s="176" t="s">
        <v>63</v>
      </c>
      <c r="C8" s="176" t="s">
        <v>154</v>
      </c>
      <c r="D8" s="193">
        <f>SUM(D6:D7)</f>
        <v>47816.67</v>
      </c>
      <c r="E8" s="178"/>
      <c r="F8" s="188"/>
    </row>
    <row r="9">
      <c r="A9" s="190" t="s">
        <v>128</v>
      </c>
      <c r="B9" s="132" t="s">
        <v>623</v>
      </c>
      <c r="C9" s="132" t="s">
        <v>624</v>
      </c>
      <c r="D9" s="133">
        <v>4500.0</v>
      </c>
      <c r="E9" s="134" t="s">
        <v>619</v>
      </c>
      <c r="F9" s="135"/>
    </row>
    <row r="10">
      <c r="A10" s="175"/>
      <c r="B10" s="176" t="s">
        <v>134</v>
      </c>
      <c r="C10" s="176" t="s">
        <v>335</v>
      </c>
      <c r="D10" s="193">
        <f>SUM(D9)</f>
        <v>4500</v>
      </c>
      <c r="E10" s="178"/>
      <c r="F10" s="188"/>
    </row>
    <row r="11">
      <c r="A11" s="215" t="s">
        <v>350</v>
      </c>
      <c r="B11" s="72" t="s">
        <v>625</v>
      </c>
      <c r="C11" s="72" t="s">
        <v>626</v>
      </c>
      <c r="D11" s="35">
        <v>150.0</v>
      </c>
      <c r="E11" s="71" t="s">
        <v>627</v>
      </c>
      <c r="F11" s="147"/>
    </row>
    <row r="12">
      <c r="A12" s="175"/>
      <c r="B12" s="176" t="s">
        <v>354</v>
      </c>
      <c r="C12" s="176" t="s">
        <v>335</v>
      </c>
      <c r="D12" s="193">
        <f>SUM(D11)</f>
        <v>150</v>
      </c>
      <c r="E12" s="178"/>
      <c r="F12" s="188"/>
    </row>
    <row r="13">
      <c r="A13" s="215" t="s">
        <v>587</v>
      </c>
      <c r="B13" s="72" t="s">
        <v>628</v>
      </c>
      <c r="C13" s="72" t="s">
        <v>629</v>
      </c>
      <c r="D13" s="35">
        <v>55.0</v>
      </c>
      <c r="E13" s="71" t="s">
        <v>601</v>
      </c>
      <c r="F13" s="147"/>
    </row>
    <row r="14">
      <c r="A14" s="215" t="s">
        <v>587</v>
      </c>
      <c r="B14" s="72" t="s">
        <v>630</v>
      </c>
      <c r="C14" s="72" t="s">
        <v>629</v>
      </c>
      <c r="D14" s="35">
        <v>428.57</v>
      </c>
      <c r="E14" s="71" t="s">
        <v>601</v>
      </c>
      <c r="F14" s="72" t="s">
        <v>631</v>
      </c>
    </row>
    <row r="15">
      <c r="A15" s="215" t="s">
        <v>587</v>
      </c>
      <c r="B15" s="72" t="s">
        <v>632</v>
      </c>
      <c r="C15" s="72" t="s">
        <v>633</v>
      </c>
      <c r="D15" s="35">
        <v>50.0</v>
      </c>
      <c r="E15" s="71" t="s">
        <v>601</v>
      </c>
      <c r="F15" s="72" t="s">
        <v>634</v>
      </c>
    </row>
    <row r="16">
      <c r="A16" s="175"/>
      <c r="B16" s="176" t="s">
        <v>590</v>
      </c>
      <c r="C16" s="176" t="s">
        <v>372</v>
      </c>
      <c r="D16" s="193">
        <f>SUM(D13:D15)</f>
        <v>533.57</v>
      </c>
      <c r="E16" s="178"/>
      <c r="F16" s="188"/>
    </row>
    <row r="17">
      <c r="A17" s="215" t="s">
        <v>635</v>
      </c>
      <c r="B17" s="72" t="s">
        <v>636</v>
      </c>
      <c r="C17" s="72" t="s">
        <v>637</v>
      </c>
      <c r="D17" s="35">
        <v>100.0</v>
      </c>
      <c r="E17" s="71" t="s">
        <v>601</v>
      </c>
      <c r="F17" s="147"/>
    </row>
    <row r="18">
      <c r="A18" s="215" t="s">
        <v>635</v>
      </c>
      <c r="B18" s="72" t="s">
        <v>638</v>
      </c>
      <c r="C18" s="72" t="s">
        <v>637</v>
      </c>
      <c r="D18" s="35">
        <v>50.0</v>
      </c>
      <c r="E18" s="71" t="s">
        <v>601</v>
      </c>
      <c r="F18" s="72" t="s">
        <v>639</v>
      </c>
    </row>
    <row r="19">
      <c r="A19" s="215" t="s">
        <v>635</v>
      </c>
      <c r="B19" s="72" t="s">
        <v>640</v>
      </c>
      <c r="C19" s="72" t="s">
        <v>641</v>
      </c>
      <c r="D19" s="35">
        <v>100.0</v>
      </c>
      <c r="E19" s="71" t="s">
        <v>601</v>
      </c>
      <c r="F19" s="72" t="s">
        <v>642</v>
      </c>
    </row>
    <row r="20">
      <c r="A20" s="175"/>
      <c r="B20" s="176" t="s">
        <v>643</v>
      </c>
      <c r="C20" s="176" t="s">
        <v>372</v>
      </c>
      <c r="D20" s="193">
        <f>SUM(D17:D19)</f>
        <v>250</v>
      </c>
      <c r="E20" s="178"/>
      <c r="F20" s="188"/>
    </row>
    <row r="21">
      <c r="A21" s="147"/>
      <c r="B21" s="147"/>
      <c r="C21" s="147"/>
      <c r="D21" s="148"/>
      <c r="E21" s="147"/>
      <c r="F21" s="147"/>
    </row>
    <row r="22">
      <c r="A22" s="8" t="s">
        <v>65</v>
      </c>
      <c r="B22" s="68">
        <v>14.0</v>
      </c>
      <c r="C22" s="182"/>
      <c r="D22" s="202"/>
      <c r="E22" s="182"/>
      <c r="F22" s="182"/>
    </row>
    <row r="23">
      <c r="A23" s="8" t="s">
        <v>66</v>
      </c>
      <c r="B23" s="203">
        <f>SuM(D3+D8+D10+D16+D20+D12+150)</f>
        <v>53979.24</v>
      </c>
      <c r="C23" s="182"/>
      <c r="D23" s="202"/>
      <c r="E23" s="182"/>
      <c r="F23" s="182"/>
    </row>
  </sheetData>
  <hyperlinks>
    <hyperlink r:id="rId1" ref="E2"/>
    <hyperlink r:id="rId2" ref="E4"/>
    <hyperlink r:id="rId3" ref="E6"/>
    <hyperlink r:id="rId4" ref="E7"/>
    <hyperlink r:id="rId5" ref="E9"/>
    <hyperlink r:id="rId6" ref="E11"/>
    <hyperlink r:id="rId7" ref="E13"/>
    <hyperlink r:id="rId8" ref="E14"/>
    <hyperlink r:id="rId9" ref="E15"/>
    <hyperlink r:id="rId10" ref="E17"/>
    <hyperlink r:id="rId11" ref="E18"/>
    <hyperlink r:id="rId12" ref="E19"/>
  </hyperlinks>
  <drawing r:id="rId13"/>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0.63"/>
    <col customWidth="1" min="2" max="2" width="61.0"/>
    <col customWidth="1" min="3" max="3" width="21.13"/>
    <col customWidth="1" min="4" max="4" width="7.88"/>
    <col customWidth="1" min="5" max="5" width="20.63"/>
    <col customWidth="1" min="6" max="6" width="39.63"/>
  </cols>
  <sheetData>
    <row r="1">
      <c r="A1" s="204" t="s">
        <v>0</v>
      </c>
      <c r="B1" s="204" t="s">
        <v>39</v>
      </c>
      <c r="C1" s="204" t="s">
        <v>40</v>
      </c>
      <c r="D1" s="214" t="s">
        <v>41</v>
      </c>
      <c r="E1" s="1" t="s">
        <v>42</v>
      </c>
      <c r="F1" s="2" t="s">
        <v>14</v>
      </c>
    </row>
    <row r="2">
      <c r="A2" s="215" t="s">
        <v>450</v>
      </c>
      <c r="B2" s="201" t="s">
        <v>644</v>
      </c>
      <c r="C2" s="201" t="s">
        <v>645</v>
      </c>
      <c r="D2" s="70">
        <v>213.75</v>
      </c>
      <c r="E2" s="71" t="s">
        <v>601</v>
      </c>
      <c r="F2" s="206"/>
    </row>
    <row r="3">
      <c r="A3" s="215" t="s">
        <v>450</v>
      </c>
      <c r="B3" s="201" t="s">
        <v>646</v>
      </c>
      <c r="C3" s="201" t="s">
        <v>645</v>
      </c>
      <c r="D3" s="70">
        <v>28.26</v>
      </c>
      <c r="E3" s="71" t="s">
        <v>601</v>
      </c>
      <c r="F3" s="201"/>
    </row>
    <row r="4">
      <c r="A4" s="175"/>
      <c r="B4" s="176" t="s">
        <v>453</v>
      </c>
      <c r="C4" s="176" t="s">
        <v>135</v>
      </c>
      <c r="D4" s="193">
        <f>SUM(D2:D3)</f>
        <v>242.01</v>
      </c>
      <c r="E4" s="178"/>
      <c r="F4" s="188"/>
    </row>
    <row r="5">
      <c r="A5" s="215" t="s">
        <v>43</v>
      </c>
      <c r="B5" s="201" t="s">
        <v>647</v>
      </c>
      <c r="C5" s="201" t="s">
        <v>46</v>
      </c>
      <c r="D5" s="70">
        <v>68333.34</v>
      </c>
      <c r="E5" s="71" t="s">
        <v>47</v>
      </c>
      <c r="F5" s="206"/>
    </row>
    <row r="6">
      <c r="A6" s="215" t="s">
        <v>43</v>
      </c>
      <c r="B6" s="201" t="s">
        <v>648</v>
      </c>
      <c r="C6" s="201" t="s">
        <v>46</v>
      </c>
      <c r="D6" s="70">
        <v>68333.34</v>
      </c>
      <c r="E6" s="71" t="s">
        <v>47</v>
      </c>
      <c r="F6" s="206"/>
    </row>
    <row r="7">
      <c r="A7" s="215" t="s">
        <v>43</v>
      </c>
      <c r="B7" s="201" t="s">
        <v>649</v>
      </c>
      <c r="C7" s="201" t="s">
        <v>46</v>
      </c>
      <c r="D7" s="70">
        <v>30666.67</v>
      </c>
      <c r="E7" s="71" t="s">
        <v>47</v>
      </c>
      <c r="F7" s="206"/>
    </row>
    <row r="8">
      <c r="A8" s="215" t="s">
        <v>43</v>
      </c>
      <c r="B8" s="201" t="s">
        <v>622</v>
      </c>
      <c r="C8" s="201" t="s">
        <v>50</v>
      </c>
      <c r="D8" s="70">
        <v>17150.0</v>
      </c>
      <c r="E8" s="71" t="s">
        <v>47</v>
      </c>
      <c r="F8" s="206"/>
    </row>
    <row r="9">
      <c r="A9" s="215" t="s">
        <v>43</v>
      </c>
      <c r="B9" s="201" t="s">
        <v>650</v>
      </c>
      <c r="C9" s="201" t="s">
        <v>69</v>
      </c>
      <c r="D9" s="70">
        <v>112000.0</v>
      </c>
      <c r="E9" s="71" t="s">
        <v>47</v>
      </c>
      <c r="F9" s="201" t="s">
        <v>651</v>
      </c>
    </row>
    <row r="10">
      <c r="A10" s="215" t="s">
        <v>43</v>
      </c>
      <c r="B10" s="201" t="s">
        <v>652</v>
      </c>
      <c r="C10" s="201" t="s">
        <v>69</v>
      </c>
      <c r="D10" s="70">
        <v>2400.0</v>
      </c>
      <c r="E10" s="71" t="s">
        <v>47</v>
      </c>
      <c r="F10" s="201" t="s">
        <v>653</v>
      </c>
    </row>
    <row r="11">
      <c r="A11" s="67" t="s">
        <v>43</v>
      </c>
      <c r="B11" s="201" t="s">
        <v>605</v>
      </c>
      <c r="C11" s="201" t="s">
        <v>606</v>
      </c>
      <c r="D11" s="70">
        <v>22500.0</v>
      </c>
      <c r="E11" s="71" t="s">
        <v>443</v>
      </c>
      <c r="F11" s="34" t="s">
        <v>654</v>
      </c>
    </row>
    <row r="12">
      <c r="A12" s="175"/>
      <c r="B12" s="176" t="s">
        <v>63</v>
      </c>
      <c r="C12" s="176" t="s">
        <v>655</v>
      </c>
      <c r="D12" s="193">
        <f>SUM(D5:D11)</f>
        <v>321383.35</v>
      </c>
      <c r="E12" s="178"/>
      <c r="F12" s="188"/>
    </row>
    <row r="13">
      <c r="A13" s="215" t="s">
        <v>128</v>
      </c>
      <c r="B13" s="201" t="s">
        <v>656</v>
      </c>
      <c r="C13" s="201" t="s">
        <v>657</v>
      </c>
      <c r="D13" s="70">
        <v>500.0</v>
      </c>
      <c r="E13" s="71" t="s">
        <v>658</v>
      </c>
      <c r="F13" s="201" t="s">
        <v>659</v>
      </c>
    </row>
    <row r="14">
      <c r="A14" s="215" t="s">
        <v>128</v>
      </c>
      <c r="B14" s="201" t="s">
        <v>660</v>
      </c>
      <c r="C14" s="201" t="s">
        <v>661</v>
      </c>
      <c r="D14" s="70">
        <v>10000.0</v>
      </c>
      <c r="E14" s="71" t="s">
        <v>662</v>
      </c>
      <c r="F14" s="201" t="s">
        <v>663</v>
      </c>
    </row>
    <row r="15">
      <c r="A15" s="215" t="s">
        <v>128</v>
      </c>
      <c r="B15" s="201" t="s">
        <v>664</v>
      </c>
      <c r="C15" s="201" t="s">
        <v>661</v>
      </c>
      <c r="D15" s="70">
        <v>1000.0</v>
      </c>
      <c r="E15" s="71" t="s">
        <v>662</v>
      </c>
      <c r="F15" s="201" t="s">
        <v>665</v>
      </c>
    </row>
    <row r="16">
      <c r="A16" s="215" t="s">
        <v>128</v>
      </c>
      <c r="B16" s="201" t="s">
        <v>666</v>
      </c>
      <c r="C16" s="201" t="s">
        <v>661</v>
      </c>
      <c r="D16" s="70">
        <v>350.0</v>
      </c>
      <c r="E16" s="71" t="s">
        <v>662</v>
      </c>
      <c r="F16" s="201" t="s">
        <v>667</v>
      </c>
    </row>
    <row r="17">
      <c r="A17" s="215" t="s">
        <v>128</v>
      </c>
      <c r="B17" s="201" t="s">
        <v>668</v>
      </c>
      <c r="C17" s="201" t="s">
        <v>661</v>
      </c>
      <c r="D17" s="70">
        <v>1000.0</v>
      </c>
      <c r="E17" s="71" t="s">
        <v>662</v>
      </c>
      <c r="F17" s="201" t="s">
        <v>206</v>
      </c>
    </row>
    <row r="18">
      <c r="A18" s="215" t="s">
        <v>128</v>
      </c>
      <c r="B18" s="201" t="s">
        <v>669</v>
      </c>
      <c r="C18" s="201" t="s">
        <v>661</v>
      </c>
      <c r="D18" s="70">
        <v>1000.0</v>
      </c>
      <c r="E18" s="71" t="s">
        <v>662</v>
      </c>
      <c r="F18" s="201" t="s">
        <v>206</v>
      </c>
    </row>
    <row r="19">
      <c r="A19" s="215" t="s">
        <v>128</v>
      </c>
      <c r="B19" s="201" t="s">
        <v>670</v>
      </c>
      <c r="C19" s="201" t="s">
        <v>671</v>
      </c>
      <c r="D19" s="70">
        <v>200.0</v>
      </c>
      <c r="E19" s="71" t="s">
        <v>195</v>
      </c>
      <c r="F19" s="201"/>
    </row>
    <row r="20">
      <c r="A20" s="215" t="s">
        <v>128</v>
      </c>
      <c r="B20" s="72" t="s">
        <v>672</v>
      </c>
      <c r="C20" s="72" t="s">
        <v>673</v>
      </c>
      <c r="D20" s="35">
        <v>200.0</v>
      </c>
      <c r="E20" s="71" t="s">
        <v>674</v>
      </c>
      <c r="F20" s="201"/>
    </row>
    <row r="21">
      <c r="A21" s="175"/>
      <c r="B21" s="176" t="s">
        <v>134</v>
      </c>
      <c r="C21" s="176" t="s">
        <v>655</v>
      </c>
      <c r="D21" s="193">
        <f>SUM(D13:D20)</f>
        <v>14250</v>
      </c>
      <c r="E21" s="178"/>
      <c r="F21" s="188"/>
    </row>
    <row r="22">
      <c r="A22" s="72" t="s">
        <v>587</v>
      </c>
      <c r="B22" s="72" t="s">
        <v>149</v>
      </c>
      <c r="C22" s="72" t="s">
        <v>150</v>
      </c>
      <c r="D22" s="73">
        <v>150.0</v>
      </c>
      <c r="E22" s="71" t="s">
        <v>373</v>
      </c>
      <c r="F22" s="147"/>
    </row>
    <row r="23">
      <c r="A23" s="77"/>
      <c r="B23" s="126" t="s">
        <v>590</v>
      </c>
      <c r="C23" s="127" t="s">
        <v>335</v>
      </c>
      <c r="D23" s="154">
        <v>150.0</v>
      </c>
      <c r="E23" s="151"/>
      <c r="F23" s="152"/>
    </row>
    <row r="24">
      <c r="A24" s="190" t="s">
        <v>635</v>
      </c>
      <c r="B24" s="207" t="s">
        <v>675</v>
      </c>
      <c r="C24" s="207" t="s">
        <v>676</v>
      </c>
      <c r="D24" s="216">
        <v>1000.0</v>
      </c>
      <c r="E24" s="134" t="s">
        <v>662</v>
      </c>
      <c r="F24" s="209"/>
    </row>
    <row r="25">
      <c r="A25" s="175"/>
      <c r="B25" s="176" t="s">
        <v>643</v>
      </c>
      <c r="C25" s="176" t="s">
        <v>335</v>
      </c>
      <c r="D25" s="193">
        <f>D24</f>
        <v>1000</v>
      </c>
      <c r="E25" s="178"/>
      <c r="F25" s="188"/>
    </row>
    <row r="26">
      <c r="A26" s="206"/>
      <c r="B26" s="201"/>
      <c r="C26" s="206"/>
      <c r="D26" s="212"/>
      <c r="E26" s="206"/>
      <c r="F26" s="206"/>
    </row>
    <row r="27">
      <c r="A27" s="8" t="s">
        <v>65</v>
      </c>
      <c r="B27" s="68">
        <v>29.0</v>
      </c>
      <c r="C27" s="182"/>
      <c r="D27" s="202"/>
      <c r="E27" s="182"/>
      <c r="F27" s="182"/>
    </row>
    <row r="28">
      <c r="A28" s="8" t="s">
        <v>66</v>
      </c>
      <c r="B28" s="217">
        <f>SUM(D4+D12+D21+D23+D25)</f>
        <v>337025.36</v>
      </c>
      <c r="D28" s="202"/>
      <c r="E28" s="182"/>
      <c r="F28" s="182"/>
    </row>
  </sheetData>
  <hyperlinks>
    <hyperlink r:id="rId1" ref="E2"/>
    <hyperlink r:id="rId2" ref="E3"/>
    <hyperlink r:id="rId3" ref="E5"/>
    <hyperlink r:id="rId4" ref="E6"/>
    <hyperlink r:id="rId5" ref="E7"/>
    <hyperlink r:id="rId6" ref="E8"/>
    <hyperlink r:id="rId7" ref="E9"/>
    <hyperlink r:id="rId8" ref="E10"/>
    <hyperlink r:id="rId9" ref="E11"/>
    <hyperlink r:id="rId10" ref="E13"/>
    <hyperlink r:id="rId11" ref="E14"/>
    <hyperlink r:id="rId12" ref="E15"/>
    <hyperlink r:id="rId13" ref="E16"/>
    <hyperlink r:id="rId14" ref="E17"/>
    <hyperlink r:id="rId15" ref="E18"/>
    <hyperlink r:id="rId16" ref="E19"/>
    <hyperlink r:id="rId17" ref="E20"/>
    <hyperlink r:id="rId18" ref="E22"/>
    <hyperlink r:id="rId19" ref="E24"/>
  </hyperlinks>
  <drawing r:id="rId20"/>
</worksheet>
</file>

<file path=xl/worksheets/sheet2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7.88"/>
    <col customWidth="1" min="2" max="2" width="35.75"/>
    <col customWidth="1" min="3" max="3" width="24.88"/>
    <col customWidth="1" min="4" max="4" width="11.13"/>
    <col customWidth="1" min="5" max="5" width="11.5"/>
    <col customWidth="1" min="6" max="6" width="68.75"/>
  </cols>
  <sheetData>
    <row r="1">
      <c r="A1" s="218" t="s">
        <v>0</v>
      </c>
      <c r="B1" s="218" t="s">
        <v>39</v>
      </c>
      <c r="C1" s="218" t="s">
        <v>40</v>
      </c>
      <c r="D1" s="219" t="s">
        <v>41</v>
      </c>
      <c r="E1" s="220" t="s">
        <v>42</v>
      </c>
      <c r="F1" s="221" t="s">
        <v>14</v>
      </c>
    </row>
    <row r="2">
      <c r="A2" s="67" t="s">
        <v>43</v>
      </c>
      <c r="B2" s="20" t="s">
        <v>677</v>
      </c>
      <c r="C2" s="20" t="s">
        <v>46</v>
      </c>
      <c r="D2" s="35">
        <v>500000.0</v>
      </c>
      <c r="E2" s="75" t="s">
        <v>47</v>
      </c>
      <c r="F2" s="20" t="s">
        <v>678</v>
      </c>
    </row>
    <row r="3">
      <c r="A3" s="67" t="s">
        <v>43</v>
      </c>
      <c r="B3" s="20" t="s">
        <v>679</v>
      </c>
      <c r="C3" s="20" t="s">
        <v>405</v>
      </c>
      <c r="E3" s="75" t="s">
        <v>47</v>
      </c>
    </row>
    <row r="4">
      <c r="A4" s="67" t="s">
        <v>43</v>
      </c>
      <c r="B4" s="20" t="s">
        <v>680</v>
      </c>
      <c r="C4" s="20" t="s">
        <v>462</v>
      </c>
      <c r="D4" s="35">
        <v>400.0</v>
      </c>
      <c r="E4" s="75" t="s">
        <v>47</v>
      </c>
      <c r="F4" s="201" t="s">
        <v>681</v>
      </c>
    </row>
    <row r="5">
      <c r="A5" s="67" t="s">
        <v>43</v>
      </c>
      <c r="B5" s="72" t="s">
        <v>682</v>
      </c>
      <c r="C5" s="72" t="s">
        <v>683</v>
      </c>
      <c r="D5" s="35">
        <v>86166.67</v>
      </c>
      <c r="E5" s="71" t="s">
        <v>47</v>
      </c>
      <c r="F5" s="72"/>
    </row>
    <row r="6">
      <c r="A6" s="67" t="s">
        <v>43</v>
      </c>
      <c r="B6" s="201" t="s">
        <v>580</v>
      </c>
      <c r="C6" s="72" t="s">
        <v>684</v>
      </c>
      <c r="D6" s="35">
        <v>2500.0</v>
      </c>
      <c r="E6" s="71" t="s">
        <v>47</v>
      </c>
      <c r="F6" s="201" t="s">
        <v>681</v>
      </c>
    </row>
    <row r="7">
      <c r="A7" s="67" t="s">
        <v>43</v>
      </c>
      <c r="B7" s="72" t="s">
        <v>685</v>
      </c>
      <c r="C7" s="72" t="s">
        <v>123</v>
      </c>
      <c r="D7" s="35">
        <v>989.02</v>
      </c>
      <c r="E7" s="71" t="s">
        <v>47</v>
      </c>
      <c r="F7" s="222" t="s">
        <v>686</v>
      </c>
    </row>
    <row r="8">
      <c r="A8" s="67" t="s">
        <v>43</v>
      </c>
      <c r="B8" s="72" t="s">
        <v>687</v>
      </c>
      <c r="C8" s="72" t="s">
        <v>123</v>
      </c>
      <c r="D8" s="35">
        <v>410.0</v>
      </c>
      <c r="E8" s="71" t="s">
        <v>47</v>
      </c>
      <c r="F8" s="72" t="s">
        <v>688</v>
      </c>
    </row>
    <row r="9">
      <c r="A9" s="175"/>
      <c r="B9" s="176" t="s">
        <v>63</v>
      </c>
      <c r="C9" s="176" t="s">
        <v>448</v>
      </c>
      <c r="D9" s="193">
        <f>SUM(D2:D8)</f>
        <v>590465.69</v>
      </c>
      <c r="E9" s="178"/>
      <c r="F9" s="188"/>
    </row>
    <row r="10">
      <c r="A10" s="223" t="s">
        <v>128</v>
      </c>
      <c r="B10" s="216" t="s">
        <v>689</v>
      </c>
      <c r="C10" s="216" t="s">
        <v>690</v>
      </c>
      <c r="D10" s="216">
        <v>1000000.0</v>
      </c>
      <c r="E10" s="134" t="s">
        <v>691</v>
      </c>
      <c r="F10" s="133" t="s">
        <v>692</v>
      </c>
    </row>
    <row r="11">
      <c r="A11" s="224" t="s">
        <v>128</v>
      </c>
      <c r="B11" s="70" t="s">
        <v>693</v>
      </c>
      <c r="C11" s="70" t="s">
        <v>690</v>
      </c>
      <c r="D11" s="70">
        <v>500.0</v>
      </c>
      <c r="E11" s="71" t="s">
        <v>694</v>
      </c>
      <c r="F11" s="35" t="s">
        <v>695</v>
      </c>
    </row>
    <row r="12">
      <c r="A12" s="223" t="s">
        <v>128</v>
      </c>
      <c r="B12" s="216" t="s">
        <v>696</v>
      </c>
      <c r="C12" s="216" t="s">
        <v>697</v>
      </c>
      <c r="D12" s="216">
        <v>27000.0</v>
      </c>
      <c r="E12" s="134" t="s">
        <v>691</v>
      </c>
      <c r="F12" s="133" t="s">
        <v>698</v>
      </c>
    </row>
    <row r="13">
      <c r="A13" s="224" t="s">
        <v>128</v>
      </c>
      <c r="B13" s="70" t="s">
        <v>699</v>
      </c>
      <c r="C13" s="70" t="s">
        <v>697</v>
      </c>
      <c r="D13" s="70">
        <v>500.0</v>
      </c>
      <c r="E13" s="71" t="s">
        <v>694</v>
      </c>
      <c r="F13" s="35" t="s">
        <v>700</v>
      </c>
    </row>
    <row r="14">
      <c r="A14" s="175"/>
      <c r="B14" s="176" t="s">
        <v>134</v>
      </c>
      <c r="C14" s="176" t="s">
        <v>154</v>
      </c>
      <c r="D14" s="193">
        <f>SUM(D11+D13)</f>
        <v>1000</v>
      </c>
      <c r="E14" s="178"/>
      <c r="F14" s="188"/>
    </row>
    <row r="15">
      <c r="A15" s="223" t="s">
        <v>512</v>
      </c>
      <c r="B15" s="216" t="s">
        <v>701</v>
      </c>
      <c r="C15" s="216" t="s">
        <v>702</v>
      </c>
      <c r="D15" s="216">
        <v>13000.0</v>
      </c>
      <c r="E15" s="134" t="s">
        <v>691</v>
      </c>
      <c r="F15" s="133" t="s">
        <v>698</v>
      </c>
    </row>
    <row r="16">
      <c r="A16" s="224" t="s">
        <v>512</v>
      </c>
      <c r="B16" s="68" t="s">
        <v>703</v>
      </c>
      <c r="C16" s="70" t="s">
        <v>702</v>
      </c>
      <c r="D16" s="225">
        <v>200.0</v>
      </c>
      <c r="E16" s="194" t="s">
        <v>704</v>
      </c>
      <c r="F16" s="226"/>
    </row>
    <row r="17">
      <c r="A17" s="195" t="s">
        <v>512</v>
      </c>
      <c r="B17" s="195" t="s">
        <v>705</v>
      </c>
      <c r="C17" s="227" t="s">
        <v>706</v>
      </c>
      <c r="D17" s="225">
        <v>200.0</v>
      </c>
      <c r="E17" s="228" t="s">
        <v>707</v>
      </c>
      <c r="F17" s="227"/>
    </row>
    <row r="18">
      <c r="A18" s="175"/>
      <c r="B18" s="176" t="s">
        <v>528</v>
      </c>
      <c r="C18" s="176" t="s">
        <v>372</v>
      </c>
      <c r="D18" s="193">
        <f>SUM(D16:D17)</f>
        <v>400</v>
      </c>
      <c r="E18" s="178"/>
      <c r="F18" s="188"/>
    </row>
    <row r="19">
      <c r="A19" s="131" t="s">
        <v>635</v>
      </c>
      <c r="B19" s="133" t="s">
        <v>708</v>
      </c>
      <c r="C19" s="133" t="s">
        <v>709</v>
      </c>
      <c r="D19" s="133">
        <v>500.0</v>
      </c>
      <c r="E19" s="134" t="s">
        <v>691</v>
      </c>
      <c r="F19" s="132" t="s">
        <v>710</v>
      </c>
    </row>
    <row r="20">
      <c r="A20" s="175"/>
      <c r="B20" s="176" t="s">
        <v>643</v>
      </c>
      <c r="C20" s="176" t="s">
        <v>335</v>
      </c>
      <c r="D20" s="193">
        <f>D19</f>
        <v>500</v>
      </c>
      <c r="E20" s="178"/>
      <c r="F20" s="188"/>
    </row>
    <row r="21">
      <c r="A21" s="67"/>
      <c r="B21" s="35"/>
      <c r="C21" s="148"/>
      <c r="D21" s="148"/>
      <c r="E21" s="147"/>
      <c r="F21" s="147"/>
    </row>
    <row r="22">
      <c r="A22" s="8" t="s">
        <v>65</v>
      </c>
      <c r="B22" s="229" t="s">
        <v>711</v>
      </c>
      <c r="C22" s="230"/>
      <c r="D22" s="230"/>
      <c r="E22" s="8"/>
      <c r="F22" s="8"/>
    </row>
    <row r="23">
      <c r="A23" s="8" t="s">
        <v>66</v>
      </c>
      <c r="B23" s="203">
        <f>SUM(D9+D14+D18+D20)</f>
        <v>592365.69</v>
      </c>
      <c r="C23" s="230"/>
      <c r="D23" s="230"/>
      <c r="E23" s="8"/>
      <c r="F23" s="8"/>
    </row>
  </sheetData>
  <mergeCells count="2">
    <mergeCell ref="D2:D3"/>
    <mergeCell ref="F2:F3"/>
  </mergeCells>
  <hyperlinks>
    <hyperlink r:id="rId1" ref="E2"/>
    <hyperlink r:id="rId2" ref="E3"/>
    <hyperlink r:id="rId3" ref="E4"/>
    <hyperlink r:id="rId4" ref="E5"/>
    <hyperlink r:id="rId5" ref="E6"/>
    <hyperlink r:id="rId6" ref="E7"/>
    <hyperlink r:id="rId7" ref="F7"/>
    <hyperlink r:id="rId8" ref="E8"/>
    <hyperlink r:id="rId9" ref="E10"/>
    <hyperlink r:id="rId10" ref="E11"/>
    <hyperlink r:id="rId11" ref="E12"/>
    <hyperlink r:id="rId12" ref="E13"/>
    <hyperlink r:id="rId13" ref="E15"/>
    <hyperlink r:id="rId14" ref="E16"/>
    <hyperlink r:id="rId15" ref="E17"/>
    <hyperlink r:id="rId16" ref="E19"/>
  </hyperlinks>
  <drawing r:id="rId17"/>
</worksheet>
</file>

<file path=xl/worksheets/sheet2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8.25"/>
    <col customWidth="1" min="2" max="2" width="27.13"/>
    <col customWidth="1" min="3" max="3" width="23.13"/>
    <col customWidth="1" min="4" max="4" width="9.38"/>
    <col customWidth="1" min="5" max="5" width="27.13"/>
    <col customWidth="1" min="6" max="6" width="65.13"/>
  </cols>
  <sheetData>
    <row r="1">
      <c r="A1" s="204" t="s">
        <v>0</v>
      </c>
      <c r="B1" s="204" t="s">
        <v>39</v>
      </c>
      <c r="C1" s="204" t="s">
        <v>40</v>
      </c>
      <c r="D1" s="204" t="s">
        <v>41</v>
      </c>
      <c r="E1" s="1" t="s">
        <v>42</v>
      </c>
      <c r="F1" s="2" t="s">
        <v>14</v>
      </c>
    </row>
    <row r="2">
      <c r="A2" s="215" t="s">
        <v>128</v>
      </c>
      <c r="B2" s="72" t="s">
        <v>712</v>
      </c>
      <c r="C2" s="72" t="s">
        <v>713</v>
      </c>
      <c r="D2" s="73">
        <v>500.0</v>
      </c>
      <c r="E2" s="71" t="s">
        <v>714</v>
      </c>
      <c r="F2" s="72" t="s">
        <v>715</v>
      </c>
    </row>
    <row r="3">
      <c r="A3" s="215" t="s">
        <v>128</v>
      </c>
      <c r="B3" s="72" t="s">
        <v>716</v>
      </c>
      <c r="C3" s="72" t="s">
        <v>717</v>
      </c>
      <c r="D3" s="73">
        <v>350.0</v>
      </c>
      <c r="E3" s="71" t="s">
        <v>718</v>
      </c>
      <c r="F3" s="72" t="s">
        <v>206</v>
      </c>
    </row>
    <row r="4">
      <c r="A4" s="215" t="s">
        <v>128</v>
      </c>
      <c r="B4" s="72" t="s">
        <v>719</v>
      </c>
      <c r="C4" s="72" t="s">
        <v>720</v>
      </c>
      <c r="D4" s="73">
        <v>500.0</v>
      </c>
      <c r="E4" s="71" t="s">
        <v>721</v>
      </c>
      <c r="F4" s="72" t="s">
        <v>722</v>
      </c>
    </row>
    <row r="5">
      <c r="A5" s="215" t="s">
        <v>128</v>
      </c>
      <c r="B5" s="72" t="s">
        <v>397</v>
      </c>
      <c r="C5" s="72" t="s">
        <v>398</v>
      </c>
      <c r="D5" s="73">
        <v>0.0</v>
      </c>
      <c r="E5" s="71" t="s">
        <v>399</v>
      </c>
      <c r="F5" s="72" t="s">
        <v>723</v>
      </c>
    </row>
    <row r="6">
      <c r="A6" s="175"/>
      <c r="B6" s="176" t="s">
        <v>134</v>
      </c>
      <c r="C6" s="176" t="s">
        <v>154</v>
      </c>
      <c r="D6" s="193">
        <f>SUM(D2:D5)</f>
        <v>1350</v>
      </c>
      <c r="E6" s="178"/>
      <c r="F6" s="188"/>
    </row>
    <row r="7">
      <c r="A7" s="131" t="s">
        <v>512</v>
      </c>
      <c r="B7" s="132" t="s">
        <v>724</v>
      </c>
      <c r="C7" s="132" t="s">
        <v>725</v>
      </c>
      <c r="D7" s="133">
        <v>10000.0</v>
      </c>
      <c r="E7" s="134" t="s">
        <v>726</v>
      </c>
      <c r="F7" s="133" t="s">
        <v>698</v>
      </c>
    </row>
    <row r="8">
      <c r="A8" s="67" t="s">
        <v>512</v>
      </c>
      <c r="B8" s="72" t="s">
        <v>727</v>
      </c>
      <c r="C8" s="72" t="s">
        <v>725</v>
      </c>
      <c r="D8" s="35">
        <v>200.0</v>
      </c>
      <c r="E8" s="231" t="s">
        <v>694</v>
      </c>
      <c r="F8" s="35" t="s">
        <v>206</v>
      </c>
    </row>
    <row r="9">
      <c r="A9" s="175"/>
      <c r="B9" s="176" t="s">
        <v>528</v>
      </c>
      <c r="C9" s="176" t="s">
        <v>135</v>
      </c>
      <c r="D9" s="193">
        <f>SUM(D8)</f>
        <v>200</v>
      </c>
      <c r="E9" s="178"/>
      <c r="F9" s="188"/>
    </row>
    <row r="10">
      <c r="A10" s="215" t="s">
        <v>728</v>
      </c>
      <c r="B10" s="72" t="s">
        <v>636</v>
      </c>
      <c r="C10" s="72" t="s">
        <v>637</v>
      </c>
      <c r="D10" s="73">
        <v>100.0</v>
      </c>
      <c r="E10" s="71" t="s">
        <v>601</v>
      </c>
      <c r="F10" s="35" t="s">
        <v>206</v>
      </c>
    </row>
    <row r="11">
      <c r="A11" s="175"/>
      <c r="B11" s="176" t="s">
        <v>729</v>
      </c>
      <c r="C11" s="176" t="s">
        <v>335</v>
      </c>
      <c r="D11" s="193">
        <f>SUM(D10)</f>
        <v>100</v>
      </c>
      <c r="E11" s="178"/>
      <c r="F11" s="188"/>
    </row>
    <row r="12">
      <c r="A12" s="147"/>
      <c r="B12" s="147"/>
      <c r="C12" s="147"/>
      <c r="D12" s="147"/>
      <c r="E12" s="147"/>
      <c r="F12" s="147"/>
    </row>
    <row r="13">
      <c r="A13" s="8" t="s">
        <v>65</v>
      </c>
      <c r="B13" s="68">
        <v>7.0</v>
      </c>
      <c r="C13" s="182"/>
      <c r="D13" s="182"/>
      <c r="E13" s="182"/>
      <c r="F13" s="182"/>
    </row>
    <row r="14">
      <c r="A14" s="8" t="s">
        <v>66</v>
      </c>
      <c r="B14" s="203">
        <f>SuM(D6+D9+D11)</f>
        <v>1650</v>
      </c>
      <c r="C14" s="182"/>
      <c r="D14" s="182"/>
      <c r="E14" s="182"/>
      <c r="F14" s="182"/>
    </row>
  </sheetData>
  <hyperlinks>
    <hyperlink r:id="rId1" ref="E2"/>
    <hyperlink r:id="rId2" ref="E3"/>
    <hyperlink r:id="rId3" ref="E4"/>
    <hyperlink r:id="rId4" ref="E5"/>
    <hyperlink r:id="rId5" ref="E7"/>
    <hyperlink r:id="rId6" ref="E10"/>
  </hyperlinks>
  <drawing r:id="rId7"/>
</worksheet>
</file>

<file path=xl/worksheets/sheet2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8.5"/>
    <col customWidth="1" min="2" max="2" width="47.38"/>
    <col customWidth="1" min="3" max="3" width="35.5"/>
    <col customWidth="1" min="4" max="4" width="10.88"/>
    <col customWidth="1" min="5" max="5" width="24.63"/>
    <col customWidth="1" min="6" max="6" width="32.63"/>
  </cols>
  <sheetData>
    <row r="1">
      <c r="A1" s="218" t="s">
        <v>0</v>
      </c>
      <c r="B1" s="218" t="s">
        <v>39</v>
      </c>
      <c r="C1" s="218" t="s">
        <v>40</v>
      </c>
      <c r="D1" s="218" t="s">
        <v>41</v>
      </c>
      <c r="E1" s="220" t="s">
        <v>42</v>
      </c>
      <c r="F1" s="221" t="s">
        <v>14</v>
      </c>
    </row>
    <row r="2">
      <c r="A2" s="67" t="s">
        <v>43</v>
      </c>
      <c r="B2" s="201" t="s">
        <v>730</v>
      </c>
      <c r="C2" s="201" t="s">
        <v>46</v>
      </c>
      <c r="D2" s="70">
        <v>28333.33</v>
      </c>
      <c r="E2" s="71" t="s">
        <v>47</v>
      </c>
      <c r="F2" s="147"/>
    </row>
    <row r="3">
      <c r="A3" s="175"/>
      <c r="B3" s="176" t="s">
        <v>63</v>
      </c>
      <c r="C3" s="176" t="s">
        <v>135</v>
      </c>
      <c r="D3" s="193">
        <f>D2</f>
        <v>28333.33</v>
      </c>
      <c r="E3" s="178"/>
      <c r="F3" s="188"/>
    </row>
    <row r="4">
      <c r="A4" s="223" t="s">
        <v>635</v>
      </c>
      <c r="B4" s="207" t="s">
        <v>171</v>
      </c>
      <c r="C4" s="232" t="s">
        <v>731</v>
      </c>
      <c r="D4" s="216">
        <v>699.99</v>
      </c>
      <c r="E4" s="134" t="s">
        <v>732</v>
      </c>
      <c r="F4" s="209"/>
    </row>
    <row r="5">
      <c r="A5" s="175"/>
      <c r="B5" s="176" t="s">
        <v>643</v>
      </c>
      <c r="C5" s="176" t="s">
        <v>335</v>
      </c>
      <c r="D5" s="193">
        <f>D4</f>
        <v>699.99</v>
      </c>
      <c r="E5" s="178"/>
      <c r="F5" s="188"/>
    </row>
    <row r="6">
      <c r="A6" s="67" t="s">
        <v>733</v>
      </c>
      <c r="B6" s="72" t="s">
        <v>636</v>
      </c>
      <c r="C6" s="72" t="s">
        <v>637</v>
      </c>
      <c r="D6" s="35">
        <v>100.0</v>
      </c>
      <c r="E6" s="71" t="s">
        <v>601</v>
      </c>
    </row>
    <row r="7">
      <c r="A7" s="175"/>
      <c r="B7" s="176" t="s">
        <v>734</v>
      </c>
      <c r="C7" s="176" t="s">
        <v>335</v>
      </c>
      <c r="D7" s="193">
        <f>D6</f>
        <v>100</v>
      </c>
      <c r="E7" s="178"/>
      <c r="F7" s="188"/>
    </row>
    <row r="8">
      <c r="A8" s="233"/>
      <c r="B8" s="234"/>
      <c r="C8" s="235"/>
      <c r="D8" s="235"/>
      <c r="E8" s="235"/>
      <c r="F8" s="235"/>
    </row>
    <row r="9">
      <c r="A9" s="233" t="s">
        <v>65</v>
      </c>
      <c r="B9" s="234">
        <v>4.0</v>
      </c>
      <c r="C9" s="235"/>
      <c r="D9" s="235"/>
      <c r="E9" s="235"/>
      <c r="F9" s="235"/>
    </row>
    <row r="10">
      <c r="A10" s="233" t="s">
        <v>66</v>
      </c>
      <c r="B10" s="236">
        <f>SUM(D2+D4+D6)</f>
        <v>29133.32</v>
      </c>
      <c r="C10" s="235"/>
      <c r="D10" s="235"/>
      <c r="E10" s="235"/>
      <c r="F10" s="235"/>
    </row>
  </sheetData>
  <hyperlinks>
    <hyperlink r:id="rId1" ref="E2"/>
    <hyperlink r:id="rId2" ref="E4"/>
    <hyperlink r:id="rId3" ref="E6"/>
  </hyperlinks>
  <drawing r:id="rId4"/>
</worksheet>
</file>

<file path=xl/worksheets/sheet2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0.63"/>
    <col customWidth="1" min="2" max="2" width="45.0"/>
    <col customWidth="1" min="3" max="3" width="30.0"/>
    <col customWidth="1" min="4" max="4" width="9.38"/>
    <col customWidth="1" min="5" max="5" width="11.5"/>
    <col customWidth="1" min="6" max="6" width="53.88"/>
  </cols>
  <sheetData>
    <row r="1">
      <c r="A1" s="204" t="s">
        <v>0</v>
      </c>
      <c r="B1" s="204" t="s">
        <v>39</v>
      </c>
      <c r="C1" s="204" t="s">
        <v>40</v>
      </c>
      <c r="D1" s="214" t="s">
        <v>41</v>
      </c>
      <c r="E1" s="1" t="s">
        <v>42</v>
      </c>
      <c r="F1" s="2" t="s">
        <v>14</v>
      </c>
    </row>
    <row r="2">
      <c r="A2" s="131" t="s">
        <v>43</v>
      </c>
      <c r="B2" s="237" t="s">
        <v>735</v>
      </c>
      <c r="C2" s="132" t="s">
        <v>46</v>
      </c>
      <c r="D2" s="133">
        <v>34166.67</v>
      </c>
      <c r="E2" s="134" t="s">
        <v>736</v>
      </c>
      <c r="F2" s="135"/>
    </row>
    <row r="3">
      <c r="A3" s="131" t="s">
        <v>43</v>
      </c>
      <c r="B3" s="237" t="s">
        <v>511</v>
      </c>
      <c r="C3" s="132" t="s">
        <v>46</v>
      </c>
      <c r="D3" s="133">
        <v>68333.33</v>
      </c>
      <c r="E3" s="134" t="s">
        <v>736</v>
      </c>
      <c r="F3" s="135"/>
    </row>
    <row r="4">
      <c r="A4" s="131" t="s">
        <v>43</v>
      </c>
      <c r="B4" s="237" t="s">
        <v>621</v>
      </c>
      <c r="C4" s="132" t="s">
        <v>46</v>
      </c>
      <c r="D4" s="216">
        <v>30666.67</v>
      </c>
      <c r="E4" s="134" t="s">
        <v>736</v>
      </c>
      <c r="F4" s="135"/>
    </row>
    <row r="5">
      <c r="A5" s="131" t="s">
        <v>43</v>
      </c>
      <c r="B5" s="237" t="s">
        <v>737</v>
      </c>
      <c r="C5" s="132" t="s">
        <v>50</v>
      </c>
      <c r="D5" s="133">
        <v>17150.0</v>
      </c>
      <c r="E5" s="134" t="s">
        <v>736</v>
      </c>
      <c r="F5" s="135"/>
    </row>
    <row r="6">
      <c r="A6" s="175"/>
      <c r="B6" s="176" t="s">
        <v>63</v>
      </c>
      <c r="C6" s="176" t="s">
        <v>738</v>
      </c>
      <c r="D6" s="193">
        <f>SUM(D2:D5)</f>
        <v>150316.67</v>
      </c>
      <c r="E6" s="178"/>
      <c r="F6" s="188"/>
    </row>
    <row r="7">
      <c r="A7" s="67" t="s">
        <v>350</v>
      </c>
      <c r="B7" s="72" t="s">
        <v>727</v>
      </c>
      <c r="C7" s="72" t="s">
        <v>725</v>
      </c>
      <c r="D7" s="35">
        <v>200.0</v>
      </c>
      <c r="E7" s="71" t="s">
        <v>694</v>
      </c>
      <c r="F7" s="35" t="s">
        <v>206</v>
      </c>
    </row>
    <row r="8">
      <c r="A8" s="175"/>
      <c r="B8" s="176" t="s">
        <v>354</v>
      </c>
      <c r="C8" s="176" t="s">
        <v>335</v>
      </c>
      <c r="D8" s="193">
        <v>200.0</v>
      </c>
      <c r="E8" s="178"/>
      <c r="F8" s="188"/>
    </row>
    <row r="9">
      <c r="A9" s="67" t="s">
        <v>733</v>
      </c>
      <c r="B9" s="20" t="s">
        <v>129</v>
      </c>
      <c r="C9" s="20" t="s">
        <v>130</v>
      </c>
      <c r="D9" s="74">
        <v>200.0</v>
      </c>
      <c r="E9" s="75" t="s">
        <v>131</v>
      </c>
      <c r="F9" s="35" t="s">
        <v>206</v>
      </c>
    </row>
    <row r="10">
      <c r="A10" s="67" t="s">
        <v>733</v>
      </c>
      <c r="B10" s="20" t="s">
        <v>133</v>
      </c>
      <c r="C10" s="20" t="s">
        <v>130</v>
      </c>
      <c r="D10" s="74">
        <v>200.0</v>
      </c>
      <c r="E10" s="238" t="s">
        <v>573</v>
      </c>
      <c r="F10" s="20" t="s">
        <v>739</v>
      </c>
    </row>
    <row r="11">
      <c r="A11" s="175"/>
      <c r="B11" s="176" t="s">
        <v>734</v>
      </c>
      <c r="C11" s="176" t="s">
        <v>135</v>
      </c>
      <c r="D11" s="193">
        <f>SUM(D9:D10)</f>
        <v>400</v>
      </c>
      <c r="E11" s="178"/>
      <c r="F11" s="188"/>
    </row>
    <row r="12">
      <c r="A12" s="131" t="s">
        <v>740</v>
      </c>
      <c r="B12" s="237" t="s">
        <v>741</v>
      </c>
      <c r="C12" s="132" t="s">
        <v>742</v>
      </c>
      <c r="D12" s="133">
        <v>580.0</v>
      </c>
      <c r="E12" s="134" t="s">
        <v>736</v>
      </c>
      <c r="F12" s="135"/>
    </row>
    <row r="13">
      <c r="A13" s="131" t="s">
        <v>740</v>
      </c>
      <c r="B13" s="239" t="s">
        <v>743</v>
      </c>
      <c r="C13" s="239" t="s">
        <v>744</v>
      </c>
      <c r="D13" s="89">
        <v>1200.0</v>
      </c>
      <c r="E13" s="134" t="s">
        <v>736</v>
      </c>
      <c r="F13" s="240"/>
    </row>
    <row r="14">
      <c r="A14" s="131" t="s">
        <v>740</v>
      </c>
      <c r="B14" s="239" t="s">
        <v>745</v>
      </c>
      <c r="C14" s="239" t="s">
        <v>746</v>
      </c>
      <c r="D14" s="89">
        <v>6580.0</v>
      </c>
      <c r="E14" s="134" t="s">
        <v>736</v>
      </c>
      <c r="F14" s="240"/>
    </row>
    <row r="15">
      <c r="A15" s="67" t="s">
        <v>740</v>
      </c>
      <c r="B15" s="20" t="s">
        <v>129</v>
      </c>
      <c r="C15" s="20" t="s">
        <v>130</v>
      </c>
      <c r="D15" s="74">
        <v>200.0</v>
      </c>
      <c r="E15" s="75" t="s">
        <v>131</v>
      </c>
      <c r="F15" s="20" t="s">
        <v>132</v>
      </c>
    </row>
    <row r="16">
      <c r="A16" s="67" t="s">
        <v>740</v>
      </c>
      <c r="B16" s="20" t="s">
        <v>133</v>
      </c>
      <c r="C16" s="20" t="s">
        <v>130</v>
      </c>
      <c r="D16" s="74">
        <v>200.0</v>
      </c>
      <c r="E16" s="238" t="s">
        <v>573</v>
      </c>
      <c r="F16" s="20" t="s">
        <v>747</v>
      </c>
    </row>
    <row r="17">
      <c r="A17" s="175"/>
      <c r="B17" s="176" t="s">
        <v>748</v>
      </c>
      <c r="C17" s="176" t="s">
        <v>166</v>
      </c>
      <c r="D17" s="193">
        <f>SUM(D12:D16)</f>
        <v>8760</v>
      </c>
      <c r="E17" s="178"/>
      <c r="F17" s="188"/>
    </row>
    <row r="18">
      <c r="A18" s="147"/>
      <c r="B18" s="147"/>
      <c r="C18" s="147"/>
      <c r="D18" s="148"/>
      <c r="E18" s="147"/>
      <c r="F18" s="147"/>
    </row>
    <row r="19">
      <c r="A19" s="8" t="s">
        <v>65</v>
      </c>
      <c r="B19" s="68">
        <v>15.0</v>
      </c>
      <c r="C19" s="182"/>
      <c r="D19" s="202"/>
      <c r="E19" s="182"/>
      <c r="F19" s="182"/>
    </row>
    <row r="20">
      <c r="A20" s="8" t="s">
        <v>66</v>
      </c>
      <c r="B20" s="180">
        <f>SUM(D6+D8+D11+D17)</f>
        <v>159676.67</v>
      </c>
      <c r="C20" s="182"/>
      <c r="D20" s="202"/>
      <c r="E20" s="182"/>
      <c r="F20" s="182"/>
    </row>
  </sheetData>
  <hyperlinks>
    <hyperlink r:id="rId1" ref="E2"/>
    <hyperlink r:id="rId2" ref="E3"/>
    <hyperlink r:id="rId3" ref="E4"/>
    <hyperlink r:id="rId4" ref="E5"/>
    <hyperlink r:id="rId5" ref="E7"/>
    <hyperlink r:id="rId6" ref="E9"/>
    <hyperlink r:id="rId7" ref="E12"/>
    <hyperlink r:id="rId8" ref="E13"/>
    <hyperlink r:id="rId9" ref="E14"/>
    <hyperlink r:id="rId10" ref="E15"/>
  </hyperlinks>
  <drawing r:id="rId11"/>
</worksheet>
</file>

<file path=xl/worksheets/sheet2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2.63" defaultRowHeight="15.75"/>
  <cols>
    <col customWidth="1" min="1" max="1" width="18.88"/>
    <col customWidth="1" min="2" max="2" width="28.5"/>
    <col customWidth="1" min="3" max="3" width="22.0"/>
    <col customWidth="1" min="5" max="5" width="19.0"/>
    <col customWidth="1" min="6" max="6" width="40.63"/>
  </cols>
  <sheetData>
    <row r="1">
      <c r="A1" s="241" t="s">
        <v>749</v>
      </c>
    </row>
    <row r="2">
      <c r="A2" s="242"/>
      <c r="B2" s="242"/>
      <c r="C2" s="242"/>
      <c r="D2" s="242"/>
      <c r="E2" s="243"/>
      <c r="F2" s="243"/>
    </row>
    <row r="3">
      <c r="A3" s="204" t="s">
        <v>0</v>
      </c>
      <c r="B3" s="204" t="s">
        <v>39</v>
      </c>
      <c r="C3" s="204" t="s">
        <v>40</v>
      </c>
      <c r="D3" s="204" t="s">
        <v>41</v>
      </c>
      <c r="E3" s="1" t="s">
        <v>42</v>
      </c>
      <c r="F3" s="2" t="s">
        <v>14</v>
      </c>
    </row>
    <row r="4">
      <c r="A4" s="215" t="s">
        <v>450</v>
      </c>
      <c r="B4" s="72" t="s">
        <v>672</v>
      </c>
      <c r="C4" s="72" t="s">
        <v>673</v>
      </c>
      <c r="D4" s="35">
        <v>200.0</v>
      </c>
      <c r="E4" s="71" t="s">
        <v>674</v>
      </c>
      <c r="F4" s="147"/>
    </row>
    <row r="5">
      <c r="A5" s="175"/>
      <c r="B5" s="176" t="s">
        <v>453</v>
      </c>
      <c r="C5" s="176" t="s">
        <v>335</v>
      </c>
      <c r="D5" s="193">
        <v>200.0</v>
      </c>
      <c r="E5" s="178"/>
      <c r="F5" s="188"/>
    </row>
    <row r="6">
      <c r="A6" s="93" t="s">
        <v>43</v>
      </c>
      <c r="B6" s="173"/>
      <c r="C6" s="173"/>
      <c r="D6" s="173"/>
      <c r="E6" s="173"/>
      <c r="F6" s="173"/>
    </row>
    <row r="7">
      <c r="A7" s="215" t="s">
        <v>136</v>
      </c>
      <c r="B7" s="147"/>
      <c r="C7" s="147"/>
      <c r="D7" s="147"/>
      <c r="E7" s="147"/>
      <c r="F7" s="147"/>
    </row>
    <row r="8">
      <c r="A8" s="215" t="s">
        <v>512</v>
      </c>
      <c r="B8" s="72"/>
      <c r="C8" s="72"/>
      <c r="D8" s="35"/>
      <c r="E8" s="244"/>
      <c r="F8" s="147"/>
    </row>
    <row r="9">
      <c r="A9" s="215" t="s">
        <v>587</v>
      </c>
      <c r="B9" s="147"/>
      <c r="C9" s="147"/>
      <c r="D9" s="147"/>
      <c r="E9" s="147"/>
      <c r="F9" s="147"/>
    </row>
    <row r="10">
      <c r="A10" s="215" t="s">
        <v>635</v>
      </c>
      <c r="B10" s="147"/>
      <c r="C10" s="147"/>
      <c r="D10" s="147"/>
      <c r="E10" s="147"/>
      <c r="F10" s="147"/>
    </row>
    <row r="11">
      <c r="A11" s="215" t="s">
        <v>728</v>
      </c>
      <c r="B11" s="147"/>
      <c r="C11" s="147"/>
      <c r="D11" s="147"/>
      <c r="E11" s="147"/>
      <c r="F11" s="147"/>
    </row>
    <row r="12">
      <c r="A12" s="215" t="s">
        <v>733</v>
      </c>
      <c r="B12" s="147"/>
      <c r="C12" s="147"/>
      <c r="D12" s="147"/>
      <c r="E12" s="147"/>
      <c r="F12" s="147"/>
    </row>
    <row r="13">
      <c r="A13" s="215" t="s">
        <v>740</v>
      </c>
      <c r="B13" s="72"/>
      <c r="C13" s="72"/>
      <c r="D13" s="73"/>
      <c r="E13" s="244"/>
      <c r="F13" s="72"/>
    </row>
    <row r="14">
      <c r="A14" s="215"/>
      <c r="B14" s="147"/>
      <c r="C14" s="147"/>
      <c r="D14" s="147"/>
      <c r="E14" s="147"/>
      <c r="F14" s="147"/>
    </row>
    <row r="15">
      <c r="A15" s="72" t="s">
        <v>65</v>
      </c>
      <c r="B15" s="245" t="s">
        <v>750</v>
      </c>
      <c r="C15" s="147"/>
      <c r="D15" s="147"/>
      <c r="E15" s="147"/>
      <c r="F15" s="147"/>
    </row>
    <row r="16">
      <c r="A16" s="72" t="s">
        <v>66</v>
      </c>
      <c r="B16" s="35">
        <v>200.0</v>
      </c>
      <c r="C16" s="147"/>
      <c r="D16" s="147"/>
      <c r="E16" s="147"/>
      <c r="F16" s="147"/>
    </row>
  </sheetData>
  <mergeCells count="1">
    <mergeCell ref="A1:F1"/>
  </mergeCells>
  <hyperlinks>
    <hyperlink r:id="rId1" ref="E4"/>
  </hyperlinks>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6.63"/>
    <col customWidth="1" min="2" max="2" width="14.25"/>
    <col customWidth="1" min="3" max="3" width="37.38"/>
    <col customWidth="1" min="4" max="4" width="17.0"/>
    <col customWidth="1" min="5" max="5" width="9.38"/>
    <col customWidth="1" min="6" max="6" width="14.63"/>
    <col customWidth="1" min="7" max="7" width="62.25"/>
  </cols>
  <sheetData>
    <row r="1">
      <c r="A1" s="66" t="s">
        <v>0</v>
      </c>
      <c r="B1" s="66" t="s">
        <v>38</v>
      </c>
      <c r="C1" s="66" t="s">
        <v>39</v>
      </c>
      <c r="D1" s="66" t="s">
        <v>40</v>
      </c>
      <c r="E1" s="82" t="s">
        <v>41</v>
      </c>
      <c r="F1" s="66" t="s">
        <v>42</v>
      </c>
      <c r="G1" s="66" t="s">
        <v>14</v>
      </c>
    </row>
    <row r="2">
      <c r="A2" s="67" t="s">
        <v>68</v>
      </c>
      <c r="B2" s="83" t="s">
        <v>69</v>
      </c>
      <c r="C2" s="72" t="s">
        <v>70</v>
      </c>
      <c r="D2" s="72" t="s">
        <v>71</v>
      </c>
      <c r="E2" s="35">
        <v>1000.0</v>
      </c>
      <c r="F2" s="71" t="s">
        <v>72</v>
      </c>
      <c r="G2" s="76" t="s">
        <v>73</v>
      </c>
    </row>
    <row r="3">
      <c r="A3" s="67" t="s">
        <v>68</v>
      </c>
      <c r="B3" s="83" t="s">
        <v>69</v>
      </c>
      <c r="C3" s="72" t="s">
        <v>74</v>
      </c>
      <c r="D3" s="72" t="s">
        <v>75</v>
      </c>
      <c r="E3" s="35">
        <v>2000.0</v>
      </c>
      <c r="F3" s="71" t="s">
        <v>72</v>
      </c>
      <c r="G3" s="76" t="s">
        <v>73</v>
      </c>
    </row>
    <row r="4">
      <c r="A4" s="67" t="s">
        <v>68</v>
      </c>
      <c r="B4" s="83" t="s">
        <v>69</v>
      </c>
      <c r="C4" s="72" t="s">
        <v>76</v>
      </c>
      <c r="D4" s="72" t="s">
        <v>77</v>
      </c>
      <c r="E4" s="35">
        <v>2200.0</v>
      </c>
      <c r="F4" s="71" t="s">
        <v>72</v>
      </c>
      <c r="G4" s="76" t="s">
        <v>73</v>
      </c>
    </row>
    <row r="5">
      <c r="A5" s="67" t="s">
        <v>68</v>
      </c>
      <c r="B5" s="83" t="s">
        <v>78</v>
      </c>
      <c r="C5" s="72" t="s">
        <v>79</v>
      </c>
      <c r="D5" s="72" t="s">
        <v>80</v>
      </c>
      <c r="E5" s="35">
        <v>20000.0</v>
      </c>
      <c r="F5" s="71" t="s">
        <v>72</v>
      </c>
      <c r="G5" s="76" t="s">
        <v>81</v>
      </c>
    </row>
    <row r="6">
      <c r="A6" s="67" t="s">
        <v>68</v>
      </c>
      <c r="B6" s="83" t="s">
        <v>82</v>
      </c>
      <c r="C6" s="72" t="s">
        <v>83</v>
      </c>
      <c r="D6" s="84" t="s">
        <v>84</v>
      </c>
      <c r="E6" s="85" t="s">
        <v>84</v>
      </c>
      <c r="F6" s="71" t="s">
        <v>72</v>
      </c>
      <c r="G6" s="76" t="s">
        <v>85</v>
      </c>
    </row>
    <row r="7">
      <c r="A7" s="77" t="s">
        <v>86</v>
      </c>
      <c r="B7" s="64"/>
      <c r="C7" s="64"/>
      <c r="D7" s="78" t="s">
        <v>87</v>
      </c>
      <c r="E7" s="79">
        <f>SUM(E2:E6)</f>
        <v>25200</v>
      </c>
      <c r="F7" s="80"/>
      <c r="G7" s="81"/>
    </row>
    <row r="8">
      <c r="A8" s="20" t="s">
        <v>43</v>
      </c>
      <c r="B8" s="21">
        <v>1992.0</v>
      </c>
      <c r="C8" s="20" t="s">
        <v>88</v>
      </c>
      <c r="D8" s="20" t="s">
        <v>89</v>
      </c>
      <c r="E8" s="74">
        <f>34166.67*2</f>
        <v>68333.34</v>
      </c>
      <c r="F8" s="75" t="s">
        <v>90</v>
      </c>
      <c r="G8" s="86" t="s">
        <v>91</v>
      </c>
    </row>
    <row r="9">
      <c r="A9" s="20" t="s">
        <v>43</v>
      </c>
      <c r="B9" s="21">
        <v>1992.0</v>
      </c>
      <c r="C9" s="20" t="s">
        <v>92</v>
      </c>
      <c r="D9" s="20" t="s">
        <v>89</v>
      </c>
      <c r="E9" s="74">
        <v>500.0</v>
      </c>
      <c r="F9" s="75" t="s">
        <v>90</v>
      </c>
      <c r="G9" s="86" t="s">
        <v>93</v>
      </c>
    </row>
    <row r="10">
      <c r="A10" s="20" t="s">
        <v>43</v>
      </c>
      <c r="B10" s="21">
        <v>1992.0</v>
      </c>
      <c r="C10" s="20" t="s">
        <v>94</v>
      </c>
      <c r="D10" s="20" t="s">
        <v>60</v>
      </c>
      <c r="E10" s="74">
        <v>200.0</v>
      </c>
      <c r="F10" s="75" t="s">
        <v>61</v>
      </c>
      <c r="G10" s="86"/>
    </row>
    <row r="11">
      <c r="A11" s="20" t="s">
        <v>43</v>
      </c>
      <c r="B11" s="21" t="s">
        <v>69</v>
      </c>
      <c r="C11" s="20" t="s">
        <v>95</v>
      </c>
      <c r="D11" s="20" t="s">
        <v>89</v>
      </c>
      <c r="E11" s="74">
        <f>34166.67*2</f>
        <v>68333.34</v>
      </c>
      <c r="F11" s="75" t="s">
        <v>90</v>
      </c>
      <c r="G11" s="86"/>
    </row>
    <row r="12">
      <c r="A12" s="20" t="s">
        <v>43</v>
      </c>
      <c r="B12" s="21">
        <v>1994.0</v>
      </c>
      <c r="C12" s="20" t="s">
        <v>96</v>
      </c>
      <c r="D12" s="20" t="s">
        <v>97</v>
      </c>
      <c r="E12" s="74">
        <v>200.0</v>
      </c>
      <c r="F12" s="75" t="s">
        <v>90</v>
      </c>
      <c r="G12" s="86" t="s">
        <v>98</v>
      </c>
    </row>
    <row r="13">
      <c r="A13" s="20" t="s">
        <v>43</v>
      </c>
      <c r="B13" s="21">
        <v>1996.0</v>
      </c>
      <c r="C13" s="20" t="s">
        <v>99</v>
      </c>
      <c r="D13" s="20" t="s">
        <v>100</v>
      </c>
      <c r="E13" s="74">
        <v>500.0</v>
      </c>
      <c r="F13" s="75" t="s">
        <v>61</v>
      </c>
      <c r="G13" s="86" t="s">
        <v>93</v>
      </c>
    </row>
    <row r="14">
      <c r="A14" s="20" t="s">
        <v>43</v>
      </c>
      <c r="B14" s="21">
        <v>1996.0</v>
      </c>
      <c r="C14" s="20" t="s">
        <v>101</v>
      </c>
      <c r="D14" s="20" t="s">
        <v>102</v>
      </c>
      <c r="E14" s="74">
        <v>34166.67</v>
      </c>
      <c r="F14" s="75" t="s">
        <v>47</v>
      </c>
      <c r="G14" s="86" t="s">
        <v>103</v>
      </c>
    </row>
    <row r="15">
      <c r="A15" s="87" t="s">
        <v>43</v>
      </c>
      <c r="B15" s="88">
        <v>1997.0</v>
      </c>
      <c r="C15" s="87" t="s">
        <v>104</v>
      </c>
      <c r="D15" s="87" t="s">
        <v>102</v>
      </c>
      <c r="E15" s="89">
        <v>120000.0</v>
      </c>
      <c r="F15" s="90" t="s">
        <v>47</v>
      </c>
      <c r="G15" s="91" t="s">
        <v>105</v>
      </c>
    </row>
    <row r="16">
      <c r="A16" s="67" t="s">
        <v>43</v>
      </c>
      <c r="B16" s="21">
        <v>2002.0</v>
      </c>
      <c r="C16" s="72" t="s">
        <v>106</v>
      </c>
      <c r="D16" s="72" t="s">
        <v>107</v>
      </c>
      <c r="E16" s="35">
        <v>66333.32</v>
      </c>
      <c r="F16" s="71" t="s">
        <v>47</v>
      </c>
      <c r="G16" s="72" t="s">
        <v>108</v>
      </c>
    </row>
    <row r="17">
      <c r="A17" s="67" t="s">
        <v>43</v>
      </c>
      <c r="B17" s="21">
        <v>2002.0</v>
      </c>
      <c r="C17" s="72" t="s">
        <v>109</v>
      </c>
      <c r="D17" s="72" t="s">
        <v>107</v>
      </c>
      <c r="E17" s="35">
        <v>2600.0</v>
      </c>
      <c r="F17" s="71" t="s">
        <v>47</v>
      </c>
      <c r="G17" s="72" t="s">
        <v>110</v>
      </c>
    </row>
    <row r="18">
      <c r="A18" s="67" t="s">
        <v>43</v>
      </c>
      <c r="B18" s="21" t="s">
        <v>111</v>
      </c>
      <c r="C18" s="20" t="s">
        <v>112</v>
      </c>
      <c r="D18" s="20" t="s">
        <v>113</v>
      </c>
      <c r="E18" s="74">
        <f>525000/2</f>
        <v>262500</v>
      </c>
      <c r="F18" s="75" t="s">
        <v>47</v>
      </c>
      <c r="G18" s="20" t="s">
        <v>114</v>
      </c>
    </row>
    <row r="19">
      <c r="A19" s="67" t="s">
        <v>43</v>
      </c>
      <c r="C19" s="20" t="s">
        <v>115</v>
      </c>
      <c r="D19" s="20" t="s">
        <v>57</v>
      </c>
      <c r="E19" s="74">
        <v>17112.0</v>
      </c>
      <c r="F19" s="75" t="s">
        <v>47</v>
      </c>
      <c r="G19" s="75" t="s">
        <v>116</v>
      </c>
    </row>
    <row r="20">
      <c r="A20" s="67" t="s">
        <v>43</v>
      </c>
      <c r="B20" s="21" t="s">
        <v>69</v>
      </c>
      <c r="C20" s="72" t="s">
        <v>117</v>
      </c>
      <c r="D20" s="69" t="s">
        <v>102</v>
      </c>
      <c r="E20" s="74">
        <f>34166.67*2</f>
        <v>68333.34</v>
      </c>
      <c r="F20" s="71" t="s">
        <v>47</v>
      </c>
      <c r="G20" s="76" t="s">
        <v>118</v>
      </c>
    </row>
    <row r="21">
      <c r="A21" s="67" t="s">
        <v>43</v>
      </c>
      <c r="B21" s="21" t="s">
        <v>69</v>
      </c>
      <c r="C21" s="72" t="s">
        <v>119</v>
      </c>
      <c r="D21" s="72" t="s">
        <v>120</v>
      </c>
      <c r="E21" s="35">
        <v>2000.0</v>
      </c>
      <c r="F21" s="71" t="s">
        <v>47</v>
      </c>
      <c r="G21" s="76" t="s">
        <v>121</v>
      </c>
    </row>
    <row r="22">
      <c r="A22" s="67" t="s">
        <v>43</v>
      </c>
      <c r="B22" s="21" t="s">
        <v>69</v>
      </c>
      <c r="C22" s="72" t="s">
        <v>122</v>
      </c>
      <c r="D22" s="72" t="s">
        <v>123</v>
      </c>
      <c r="E22" s="35">
        <v>5434.07</v>
      </c>
      <c r="F22" s="71" t="s">
        <v>47</v>
      </c>
      <c r="G22" s="76" t="s">
        <v>124</v>
      </c>
    </row>
    <row r="23">
      <c r="A23" s="67" t="s">
        <v>43</v>
      </c>
      <c r="B23" s="21" t="s">
        <v>69</v>
      </c>
      <c r="C23" s="72" t="s">
        <v>125</v>
      </c>
      <c r="D23" s="72" t="s">
        <v>69</v>
      </c>
      <c r="E23" s="35">
        <v>3500.0</v>
      </c>
      <c r="F23" s="71" t="s">
        <v>47</v>
      </c>
      <c r="G23" s="72" t="s">
        <v>126</v>
      </c>
    </row>
    <row r="24">
      <c r="A24" s="77" t="s">
        <v>63</v>
      </c>
      <c r="B24" s="64"/>
      <c r="C24" s="64"/>
      <c r="D24" s="78" t="s">
        <v>127</v>
      </c>
      <c r="E24" s="79">
        <f>SUM(E8:E23)</f>
        <v>720046.08</v>
      </c>
      <c r="F24" s="80"/>
      <c r="G24" s="81"/>
    </row>
    <row r="25">
      <c r="A25" s="20" t="s">
        <v>128</v>
      </c>
      <c r="B25" s="21">
        <v>1995.0</v>
      </c>
      <c r="C25" s="20" t="s">
        <v>129</v>
      </c>
      <c r="D25" s="20" t="s">
        <v>130</v>
      </c>
      <c r="E25" s="74">
        <v>200.0</v>
      </c>
      <c r="F25" s="75" t="s">
        <v>131</v>
      </c>
      <c r="G25" s="20" t="s">
        <v>132</v>
      </c>
    </row>
    <row r="26">
      <c r="A26" s="20" t="s">
        <v>128</v>
      </c>
      <c r="B26" s="21">
        <v>1995.0</v>
      </c>
      <c r="C26" s="20" t="s">
        <v>133</v>
      </c>
      <c r="D26" s="20" t="s">
        <v>130</v>
      </c>
      <c r="E26" s="74">
        <v>200.0</v>
      </c>
      <c r="F26" s="75" t="s">
        <v>131</v>
      </c>
      <c r="G26" s="20" t="s">
        <v>132</v>
      </c>
    </row>
    <row r="27">
      <c r="A27" s="77" t="s">
        <v>134</v>
      </c>
      <c r="B27" s="64"/>
      <c r="C27" s="64"/>
      <c r="D27" s="78" t="s">
        <v>135</v>
      </c>
      <c r="E27" s="79">
        <v>400.0</v>
      </c>
      <c r="F27" s="80"/>
      <c r="G27" s="81"/>
    </row>
    <row r="28">
      <c r="A28" s="67" t="s">
        <v>136</v>
      </c>
      <c r="B28" s="21" t="s">
        <v>137</v>
      </c>
      <c r="C28" s="72" t="s">
        <v>138</v>
      </c>
      <c r="D28" s="72" t="s">
        <v>139</v>
      </c>
      <c r="E28" s="85" t="s">
        <v>84</v>
      </c>
      <c r="F28" s="71" t="s">
        <v>61</v>
      </c>
      <c r="G28" s="72" t="s">
        <v>140</v>
      </c>
    </row>
    <row r="29">
      <c r="A29" s="77" t="s">
        <v>141</v>
      </c>
      <c r="B29" s="64"/>
      <c r="C29" s="64"/>
      <c r="D29" s="78" t="s">
        <v>142</v>
      </c>
      <c r="E29" s="79">
        <v>0.0</v>
      </c>
      <c r="F29" s="80"/>
      <c r="G29" s="81"/>
    </row>
    <row r="30">
      <c r="A30" s="26"/>
      <c r="B30" s="25"/>
      <c r="C30" s="26"/>
      <c r="D30" s="26"/>
      <c r="E30" s="49"/>
      <c r="F30" s="26"/>
      <c r="G30" s="26"/>
    </row>
    <row r="31">
      <c r="A31" s="72" t="s">
        <v>65</v>
      </c>
      <c r="B31" s="72">
        <v>65.0</v>
      </c>
      <c r="C31" s="26"/>
      <c r="D31" s="26"/>
      <c r="E31" s="49"/>
      <c r="F31" s="26"/>
      <c r="G31" s="26"/>
    </row>
    <row r="32">
      <c r="A32" s="72" t="s">
        <v>66</v>
      </c>
      <c r="B32" s="35">
        <f>SUM(E7+E24+E27)</f>
        <v>745646.08</v>
      </c>
      <c r="C32" s="26"/>
      <c r="D32" s="26"/>
      <c r="E32" s="49"/>
      <c r="F32" s="26"/>
      <c r="G32" s="26"/>
    </row>
  </sheetData>
  <mergeCells count="5">
    <mergeCell ref="A7:C7"/>
    <mergeCell ref="B18:B19"/>
    <mergeCell ref="A24:C24"/>
    <mergeCell ref="A27:C27"/>
    <mergeCell ref="A29:C29"/>
  </mergeCells>
  <hyperlinks>
    <hyperlink r:id="rId1" ref="F2"/>
    <hyperlink r:id="rId2" ref="F3"/>
    <hyperlink r:id="rId3" ref="F4"/>
    <hyperlink r:id="rId4" ref="F5"/>
    <hyperlink r:id="rId5" ref="F6"/>
    <hyperlink r:id="rId6" ref="F8"/>
    <hyperlink r:id="rId7" ref="F9"/>
    <hyperlink r:id="rId8" ref="F10"/>
    <hyperlink r:id="rId9" ref="F11"/>
    <hyperlink r:id="rId10" ref="F12"/>
    <hyperlink r:id="rId11" ref="F13"/>
    <hyperlink r:id="rId12" ref="F14"/>
    <hyperlink r:id="rId13" ref="F15"/>
    <hyperlink r:id="rId14" ref="F16"/>
    <hyperlink r:id="rId15" ref="F17"/>
    <hyperlink r:id="rId16" ref="F18"/>
    <hyperlink r:id="rId17" ref="F19"/>
    <hyperlink r:id="rId18" ref="G19"/>
    <hyperlink r:id="rId19" ref="F20"/>
    <hyperlink r:id="rId20" ref="F21"/>
    <hyperlink r:id="rId21" ref="F22"/>
    <hyperlink r:id="rId22" ref="F23"/>
    <hyperlink r:id="rId23" ref="F25"/>
    <hyperlink r:id="rId24" ref="F26"/>
    <hyperlink r:id="rId25" ref="F28"/>
  </hyperlinks>
  <drawing r:id="rId26"/>
</worksheet>
</file>

<file path=xl/worksheets/sheet3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2.63" defaultRowHeight="15.75"/>
  <cols>
    <col customWidth="1" min="1" max="1" width="18.63"/>
    <col customWidth="1" min="2" max="2" width="22.5"/>
    <col customWidth="1" min="3" max="3" width="30.25"/>
    <col customWidth="1" min="4" max="4" width="5.38"/>
    <col customWidth="1" min="5" max="5" width="16.75"/>
    <col customWidth="1" min="6" max="6" width="40.0"/>
  </cols>
  <sheetData>
    <row r="1">
      <c r="A1" s="241" t="s">
        <v>751</v>
      </c>
    </row>
    <row r="2">
      <c r="A2" s="242"/>
      <c r="B2" s="242"/>
      <c r="C2" s="242"/>
      <c r="D2" s="242"/>
      <c r="E2" s="243"/>
      <c r="F2" s="243"/>
    </row>
    <row r="3">
      <c r="A3" s="204" t="s">
        <v>0</v>
      </c>
      <c r="B3" s="204" t="s">
        <v>39</v>
      </c>
      <c r="C3" s="204" t="s">
        <v>40</v>
      </c>
      <c r="D3" s="204" t="s">
        <v>41</v>
      </c>
      <c r="E3" s="1" t="s">
        <v>42</v>
      </c>
      <c r="F3" s="2" t="s">
        <v>14</v>
      </c>
    </row>
    <row r="4">
      <c r="A4" s="215" t="s">
        <v>450</v>
      </c>
      <c r="B4" s="147"/>
      <c r="C4" s="147"/>
      <c r="D4" s="147"/>
      <c r="E4" s="147"/>
      <c r="F4" s="147"/>
    </row>
    <row r="5">
      <c r="A5" s="93" t="s">
        <v>43</v>
      </c>
      <c r="B5" s="173"/>
      <c r="C5" s="173"/>
      <c r="D5" s="173"/>
      <c r="E5" s="173"/>
      <c r="F5" s="173"/>
    </row>
    <row r="6">
      <c r="A6" s="215" t="s">
        <v>136</v>
      </c>
      <c r="B6" s="147"/>
      <c r="C6" s="147"/>
      <c r="D6" s="147"/>
      <c r="E6" s="147"/>
      <c r="F6" s="147"/>
    </row>
    <row r="7">
      <c r="A7" s="215" t="s">
        <v>512</v>
      </c>
      <c r="B7" s="72" t="s">
        <v>585</v>
      </c>
      <c r="C7" s="72" t="s">
        <v>752</v>
      </c>
      <c r="D7" s="35">
        <v>200.0</v>
      </c>
      <c r="E7" s="71" t="s">
        <v>753</v>
      </c>
      <c r="F7" s="147"/>
    </row>
    <row r="8">
      <c r="A8" s="175"/>
      <c r="B8" s="176" t="s">
        <v>528</v>
      </c>
      <c r="C8" s="176" t="s">
        <v>335</v>
      </c>
      <c r="D8" s="193">
        <f>SUM(D3:D7)</f>
        <v>200</v>
      </c>
      <c r="E8" s="178"/>
      <c r="F8" s="188"/>
    </row>
    <row r="9">
      <c r="A9" s="215" t="s">
        <v>587</v>
      </c>
      <c r="B9" s="147"/>
      <c r="C9" s="147"/>
      <c r="D9" s="147"/>
      <c r="E9" s="147"/>
      <c r="F9" s="147"/>
    </row>
    <row r="10">
      <c r="A10" s="215" t="s">
        <v>635</v>
      </c>
      <c r="B10" s="147"/>
      <c r="C10" s="147"/>
      <c r="D10" s="147"/>
      <c r="E10" s="147"/>
      <c r="F10" s="147"/>
    </row>
    <row r="11">
      <c r="A11" s="215" t="s">
        <v>728</v>
      </c>
      <c r="B11" s="147"/>
      <c r="C11" s="147"/>
      <c r="D11" s="147"/>
      <c r="E11" s="147"/>
      <c r="F11" s="147"/>
    </row>
    <row r="12">
      <c r="A12" s="215" t="s">
        <v>733</v>
      </c>
      <c r="B12" s="147"/>
      <c r="C12" s="147"/>
      <c r="D12" s="147"/>
      <c r="E12" s="147"/>
      <c r="F12" s="147"/>
    </row>
    <row r="13">
      <c r="A13" s="215" t="s">
        <v>740</v>
      </c>
      <c r="B13" s="72" t="s">
        <v>754</v>
      </c>
      <c r="C13" s="72" t="s">
        <v>755</v>
      </c>
      <c r="D13" s="73">
        <v>200.0</v>
      </c>
      <c r="E13" s="71" t="s">
        <v>756</v>
      </c>
      <c r="F13" s="72" t="s">
        <v>206</v>
      </c>
    </row>
    <row r="14">
      <c r="A14" s="175"/>
      <c r="B14" s="176" t="s">
        <v>748</v>
      </c>
      <c r="C14" s="176" t="s">
        <v>335</v>
      </c>
      <c r="D14" s="193">
        <f>SUM(D9:D13)</f>
        <v>200</v>
      </c>
      <c r="E14" s="178"/>
      <c r="F14" s="188"/>
    </row>
    <row r="15">
      <c r="A15" s="215"/>
      <c r="B15" s="147"/>
      <c r="C15" s="147"/>
      <c r="D15" s="147"/>
      <c r="E15" s="147"/>
      <c r="F15" s="147"/>
    </row>
    <row r="16">
      <c r="A16" s="72" t="s">
        <v>65</v>
      </c>
      <c r="B16" s="245" t="s">
        <v>757</v>
      </c>
      <c r="C16" s="147"/>
      <c r="D16" s="147"/>
      <c r="E16" s="147"/>
      <c r="F16" s="147"/>
    </row>
    <row r="17">
      <c r="A17" s="72" t="s">
        <v>66</v>
      </c>
      <c r="B17" s="35">
        <f>SUM(D8+D14)</f>
        <v>400</v>
      </c>
      <c r="C17" s="147"/>
      <c r="D17" s="147"/>
      <c r="E17" s="147"/>
      <c r="F17" s="147"/>
    </row>
  </sheetData>
  <mergeCells count="1">
    <mergeCell ref="A1:F1"/>
  </mergeCells>
  <hyperlinks>
    <hyperlink r:id="rId1" ref="E7"/>
    <hyperlink r:id="rId2" location="iLightbox[gallery_image_1]/5" ref="E13"/>
  </hyperlinks>
  <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7.38"/>
    <col customWidth="1" min="2" max="2" width="14.75"/>
    <col customWidth="1" min="3" max="3" width="34.0"/>
    <col customWidth="1" min="4" max="4" width="31.13"/>
    <col customWidth="1" min="5" max="5" width="10.13"/>
    <col customWidth="1" min="6" max="6" width="16.88"/>
    <col customWidth="1" min="7" max="7" width="41.5"/>
  </cols>
  <sheetData>
    <row r="1">
      <c r="A1" s="66" t="s">
        <v>0</v>
      </c>
      <c r="B1" s="66" t="s">
        <v>38</v>
      </c>
      <c r="C1" s="66" t="s">
        <v>39</v>
      </c>
      <c r="D1" s="66" t="s">
        <v>40</v>
      </c>
      <c r="E1" s="82" t="s">
        <v>41</v>
      </c>
      <c r="F1" s="66" t="s">
        <v>42</v>
      </c>
      <c r="G1" s="66" t="s">
        <v>14</v>
      </c>
    </row>
    <row r="2">
      <c r="A2" s="20" t="s">
        <v>143</v>
      </c>
      <c r="B2" s="92">
        <v>1990.0</v>
      </c>
      <c r="C2" s="93" t="s">
        <v>144</v>
      </c>
      <c r="D2" s="20" t="s">
        <v>145</v>
      </c>
      <c r="E2" s="74">
        <v>200.0</v>
      </c>
      <c r="F2" s="75" t="s">
        <v>146</v>
      </c>
      <c r="G2" s="20"/>
    </row>
    <row r="3">
      <c r="A3" s="20" t="s">
        <v>143</v>
      </c>
      <c r="B3" s="92">
        <v>1999.0</v>
      </c>
      <c r="C3" s="20" t="s">
        <v>147</v>
      </c>
      <c r="D3" s="20" t="s">
        <v>148</v>
      </c>
      <c r="E3" s="74">
        <v>200.0</v>
      </c>
      <c r="F3" s="75" t="s">
        <v>146</v>
      </c>
      <c r="G3" s="20"/>
    </row>
    <row r="4">
      <c r="A4" s="20" t="s">
        <v>143</v>
      </c>
      <c r="B4" s="92">
        <v>1999.0</v>
      </c>
      <c r="C4" s="20" t="s">
        <v>149</v>
      </c>
      <c r="D4" s="20" t="s">
        <v>150</v>
      </c>
      <c r="E4" s="74">
        <v>200.0</v>
      </c>
      <c r="F4" s="75" t="s">
        <v>146</v>
      </c>
      <c r="G4" s="20"/>
    </row>
    <row r="5">
      <c r="A5" s="87" t="s">
        <v>143</v>
      </c>
      <c r="B5" s="94">
        <v>1999.0</v>
      </c>
      <c r="C5" s="87" t="s">
        <v>151</v>
      </c>
      <c r="D5" s="87" t="s">
        <v>150</v>
      </c>
      <c r="E5" s="89">
        <v>5000.0</v>
      </c>
      <c r="F5" s="90" t="s">
        <v>152</v>
      </c>
      <c r="G5" s="95"/>
    </row>
    <row r="6">
      <c r="A6" s="96"/>
      <c r="B6" s="97"/>
      <c r="C6" s="97" t="s">
        <v>153</v>
      </c>
      <c r="D6" s="97" t="s">
        <v>154</v>
      </c>
      <c r="E6" s="98">
        <f>SUM(E2:E5)</f>
        <v>5600</v>
      </c>
      <c r="F6" s="99"/>
      <c r="G6" s="100"/>
    </row>
    <row r="7">
      <c r="A7" s="87" t="s">
        <v>155</v>
      </c>
      <c r="B7" s="88">
        <v>1998.0</v>
      </c>
      <c r="C7" s="87" t="s">
        <v>156</v>
      </c>
      <c r="D7" s="87" t="s">
        <v>157</v>
      </c>
      <c r="E7" s="89">
        <v>1500.0</v>
      </c>
      <c r="F7" s="90" t="s">
        <v>152</v>
      </c>
      <c r="G7" s="95"/>
    </row>
    <row r="8">
      <c r="A8" s="87" t="s">
        <v>155</v>
      </c>
      <c r="B8" s="88">
        <v>1998.0</v>
      </c>
      <c r="C8" s="87" t="s">
        <v>158</v>
      </c>
      <c r="D8" s="87" t="s">
        <v>159</v>
      </c>
      <c r="E8" s="89">
        <v>175.0</v>
      </c>
      <c r="F8" s="90" t="s">
        <v>152</v>
      </c>
      <c r="G8" s="95"/>
    </row>
    <row r="9">
      <c r="A9" s="87" t="s">
        <v>155</v>
      </c>
      <c r="B9" s="88">
        <v>1998.0</v>
      </c>
      <c r="C9" s="87" t="s">
        <v>160</v>
      </c>
      <c r="D9" s="87" t="s">
        <v>161</v>
      </c>
      <c r="E9" s="89">
        <v>875.0</v>
      </c>
      <c r="F9" s="90" t="s">
        <v>152</v>
      </c>
      <c r="G9" s="95"/>
    </row>
    <row r="10">
      <c r="A10" s="87" t="s">
        <v>155</v>
      </c>
      <c r="B10" s="88">
        <v>1999.0</v>
      </c>
      <c r="C10" s="87" t="s">
        <v>162</v>
      </c>
      <c r="D10" s="87" t="s">
        <v>163</v>
      </c>
      <c r="E10" s="89">
        <v>200.0</v>
      </c>
      <c r="F10" s="90" t="s">
        <v>152</v>
      </c>
      <c r="G10" s="95"/>
    </row>
    <row r="11">
      <c r="A11" s="87" t="s">
        <v>155</v>
      </c>
      <c r="B11" s="88">
        <v>1999.0</v>
      </c>
      <c r="C11" s="87" t="s">
        <v>156</v>
      </c>
      <c r="D11" s="87" t="s">
        <v>164</v>
      </c>
      <c r="E11" s="89">
        <v>500.0</v>
      </c>
      <c r="F11" s="90" t="s">
        <v>152</v>
      </c>
      <c r="G11" s="95"/>
    </row>
    <row r="12">
      <c r="A12" s="101"/>
      <c r="B12" s="102"/>
      <c r="C12" s="97" t="s">
        <v>165</v>
      </c>
      <c r="D12" s="103" t="s">
        <v>166</v>
      </c>
      <c r="E12" s="98">
        <f>SUM(E7:E11)</f>
        <v>3250</v>
      </c>
      <c r="F12" s="104"/>
      <c r="G12" s="105"/>
    </row>
    <row r="13">
      <c r="A13" s="87" t="s">
        <v>68</v>
      </c>
      <c r="B13" s="88">
        <v>1998.0</v>
      </c>
      <c r="C13" s="87" t="s">
        <v>167</v>
      </c>
      <c r="D13" s="106" t="s">
        <v>168</v>
      </c>
      <c r="E13" s="89">
        <v>350.0</v>
      </c>
      <c r="F13" s="90" t="s">
        <v>169</v>
      </c>
      <c r="G13" s="87"/>
    </row>
    <row r="14">
      <c r="A14" s="87" t="s">
        <v>68</v>
      </c>
      <c r="B14" s="88" t="s">
        <v>170</v>
      </c>
      <c r="C14" s="87" t="s">
        <v>171</v>
      </c>
      <c r="D14" s="87" t="s">
        <v>172</v>
      </c>
      <c r="E14" s="89">
        <v>300.0</v>
      </c>
      <c r="F14" s="90" t="s">
        <v>152</v>
      </c>
      <c r="G14" s="95"/>
    </row>
    <row r="15">
      <c r="A15" s="87" t="s">
        <v>68</v>
      </c>
      <c r="B15" s="88" t="s">
        <v>170</v>
      </c>
      <c r="C15" s="87" t="s">
        <v>173</v>
      </c>
      <c r="D15" s="87" t="s">
        <v>174</v>
      </c>
      <c r="E15" s="89">
        <v>300.0</v>
      </c>
      <c r="F15" s="90" t="s">
        <v>152</v>
      </c>
      <c r="G15" s="95"/>
    </row>
    <row r="16">
      <c r="A16" s="87" t="s">
        <v>68</v>
      </c>
      <c r="B16" s="88" t="s">
        <v>170</v>
      </c>
      <c r="C16" s="87" t="s">
        <v>175</v>
      </c>
      <c r="D16" s="87" t="s">
        <v>176</v>
      </c>
      <c r="E16" s="89">
        <v>250.0</v>
      </c>
      <c r="F16" s="90" t="s">
        <v>152</v>
      </c>
      <c r="G16" s="95"/>
    </row>
    <row r="17">
      <c r="A17" s="87" t="s">
        <v>68</v>
      </c>
      <c r="B17" s="88" t="s">
        <v>170</v>
      </c>
      <c r="C17" s="87" t="s">
        <v>177</v>
      </c>
      <c r="D17" s="87" t="s">
        <v>176</v>
      </c>
      <c r="E17" s="89">
        <v>125.0</v>
      </c>
      <c r="F17" s="90" t="s">
        <v>152</v>
      </c>
      <c r="G17" s="95"/>
    </row>
    <row r="18">
      <c r="A18" s="107"/>
      <c r="B18" s="97"/>
      <c r="C18" s="97" t="s">
        <v>86</v>
      </c>
      <c r="D18" s="97" t="s">
        <v>166</v>
      </c>
      <c r="E18" s="98">
        <f>SUM(E13:E17)</f>
        <v>1325</v>
      </c>
      <c r="F18" s="108"/>
      <c r="G18" s="109"/>
    </row>
    <row r="19">
      <c r="A19" s="87" t="s">
        <v>43</v>
      </c>
      <c r="B19" s="88" t="s">
        <v>178</v>
      </c>
      <c r="C19" s="87" t="s">
        <v>179</v>
      </c>
      <c r="D19" s="87" t="s">
        <v>180</v>
      </c>
      <c r="E19" s="89">
        <v>100.0</v>
      </c>
      <c r="F19" s="90" t="s">
        <v>152</v>
      </c>
      <c r="G19" s="91"/>
    </row>
    <row r="20">
      <c r="A20" s="87" t="s">
        <v>43</v>
      </c>
      <c r="B20" s="88" t="s">
        <v>178</v>
      </c>
      <c r="C20" s="87" t="s">
        <v>179</v>
      </c>
      <c r="D20" s="87" t="s">
        <v>181</v>
      </c>
      <c r="E20" s="89">
        <v>150.0</v>
      </c>
      <c r="F20" s="90" t="s">
        <v>152</v>
      </c>
      <c r="G20" s="91"/>
    </row>
    <row r="21">
      <c r="A21" s="87" t="s">
        <v>43</v>
      </c>
      <c r="B21" s="88" t="s">
        <v>178</v>
      </c>
      <c r="C21" s="87" t="s">
        <v>182</v>
      </c>
      <c r="D21" s="87" t="s">
        <v>183</v>
      </c>
      <c r="E21" s="89">
        <v>375.0</v>
      </c>
      <c r="F21" s="90" t="s">
        <v>152</v>
      </c>
      <c r="G21" s="91"/>
    </row>
    <row r="22">
      <c r="A22" s="87" t="s">
        <v>43</v>
      </c>
      <c r="B22" s="88" t="s">
        <v>184</v>
      </c>
      <c r="C22" s="87" t="s">
        <v>171</v>
      </c>
      <c r="D22" s="87" t="s">
        <v>69</v>
      </c>
      <c r="E22" s="89">
        <v>1375.0</v>
      </c>
      <c r="F22" s="90" t="s">
        <v>152</v>
      </c>
      <c r="G22" s="91" t="s">
        <v>185</v>
      </c>
    </row>
    <row r="23">
      <c r="A23" s="87" t="s">
        <v>43</v>
      </c>
      <c r="B23" s="88" t="s">
        <v>184</v>
      </c>
      <c r="C23" s="87" t="s">
        <v>186</v>
      </c>
      <c r="D23" s="87" t="s">
        <v>69</v>
      </c>
      <c r="F23" s="90" t="s">
        <v>152</v>
      </c>
    </row>
    <row r="24">
      <c r="A24" s="87" t="s">
        <v>43</v>
      </c>
      <c r="B24" s="88" t="s">
        <v>184</v>
      </c>
      <c r="C24" s="87" t="s">
        <v>187</v>
      </c>
      <c r="D24" s="87" t="s">
        <v>69</v>
      </c>
      <c r="F24" s="90" t="s">
        <v>152</v>
      </c>
    </row>
    <row r="25">
      <c r="A25" s="87" t="s">
        <v>43</v>
      </c>
      <c r="B25" s="88" t="s">
        <v>184</v>
      </c>
      <c r="C25" s="87" t="s">
        <v>188</v>
      </c>
      <c r="D25" s="87" t="s">
        <v>69</v>
      </c>
      <c r="F25" s="90" t="s">
        <v>152</v>
      </c>
    </row>
    <row r="26">
      <c r="A26" s="20" t="s">
        <v>43</v>
      </c>
      <c r="B26" s="21">
        <v>1999.0</v>
      </c>
      <c r="C26" s="20" t="s">
        <v>189</v>
      </c>
      <c r="D26" s="20" t="s">
        <v>69</v>
      </c>
      <c r="E26" s="74">
        <v>43333.33</v>
      </c>
      <c r="F26" s="75" t="s">
        <v>47</v>
      </c>
      <c r="G26" s="86"/>
    </row>
    <row r="27">
      <c r="A27" s="87" t="s">
        <v>43</v>
      </c>
      <c r="B27" s="88">
        <v>1999.0</v>
      </c>
      <c r="C27" s="87" t="s">
        <v>190</v>
      </c>
      <c r="D27" s="87" t="s">
        <v>191</v>
      </c>
      <c r="E27" s="89">
        <v>800.0</v>
      </c>
      <c r="F27" s="90" t="s">
        <v>152</v>
      </c>
      <c r="G27" s="91"/>
    </row>
    <row r="28">
      <c r="A28" s="107"/>
      <c r="B28" s="110"/>
      <c r="C28" s="111" t="s">
        <v>63</v>
      </c>
      <c r="D28" s="111" t="s">
        <v>192</v>
      </c>
      <c r="E28" s="112">
        <f>SUM(E19:E27)</f>
        <v>46133.33</v>
      </c>
      <c r="F28" s="113"/>
      <c r="G28" s="114"/>
    </row>
    <row r="29">
      <c r="A29" s="20" t="s">
        <v>128</v>
      </c>
      <c r="B29" s="21">
        <v>1988.0</v>
      </c>
      <c r="C29" s="20" t="s">
        <v>193</v>
      </c>
      <c r="D29" s="20" t="s">
        <v>194</v>
      </c>
      <c r="E29" s="74">
        <v>200.0</v>
      </c>
      <c r="F29" s="75" t="s">
        <v>195</v>
      </c>
      <c r="G29" s="20"/>
    </row>
    <row r="30">
      <c r="A30" s="20" t="s">
        <v>128</v>
      </c>
      <c r="B30" s="21">
        <v>1994.0</v>
      </c>
      <c r="C30" s="20" t="s">
        <v>196</v>
      </c>
      <c r="D30" s="20" t="s">
        <v>197</v>
      </c>
      <c r="E30" s="74">
        <v>200.0</v>
      </c>
      <c r="F30" s="75" t="s">
        <v>195</v>
      </c>
      <c r="G30" s="20"/>
    </row>
    <row r="31">
      <c r="A31" s="20" t="s">
        <v>128</v>
      </c>
      <c r="B31" s="21">
        <v>1995.0</v>
      </c>
      <c r="C31" s="20" t="s">
        <v>198</v>
      </c>
      <c r="D31" s="20" t="s">
        <v>130</v>
      </c>
      <c r="E31" s="74">
        <v>200.0</v>
      </c>
      <c r="F31" s="75" t="s">
        <v>195</v>
      </c>
      <c r="G31" s="20"/>
    </row>
    <row r="32">
      <c r="A32" s="20" t="s">
        <v>128</v>
      </c>
      <c r="B32" s="21">
        <v>1995.0</v>
      </c>
      <c r="C32" s="20" t="s">
        <v>199</v>
      </c>
      <c r="D32" s="20" t="s">
        <v>200</v>
      </c>
      <c r="E32" s="74">
        <v>200.0</v>
      </c>
      <c r="F32" s="75" t="s">
        <v>195</v>
      </c>
      <c r="G32" s="20"/>
    </row>
    <row r="33">
      <c r="A33" s="20" t="s">
        <v>128</v>
      </c>
      <c r="B33" s="21">
        <v>1996.0</v>
      </c>
      <c r="C33" s="20" t="s">
        <v>201</v>
      </c>
      <c r="D33" s="20" t="s">
        <v>202</v>
      </c>
      <c r="E33" s="74">
        <v>200.0</v>
      </c>
      <c r="F33" s="75" t="s">
        <v>195</v>
      </c>
      <c r="G33" s="20"/>
    </row>
    <row r="34">
      <c r="A34" s="20" t="s">
        <v>128</v>
      </c>
      <c r="B34" s="21">
        <v>1996.0</v>
      </c>
      <c r="C34" s="20" t="s">
        <v>203</v>
      </c>
      <c r="D34" s="20" t="s">
        <v>204</v>
      </c>
      <c r="E34" s="74">
        <v>100.0</v>
      </c>
      <c r="F34" s="75" t="s">
        <v>195</v>
      </c>
      <c r="G34" s="20"/>
    </row>
    <row r="35">
      <c r="A35" s="87" t="s">
        <v>128</v>
      </c>
      <c r="B35" s="88">
        <v>1997.0</v>
      </c>
      <c r="C35" s="87" t="s">
        <v>198</v>
      </c>
      <c r="D35" s="87" t="s">
        <v>205</v>
      </c>
      <c r="E35" s="89">
        <v>200.0</v>
      </c>
      <c r="F35" s="90" t="s">
        <v>152</v>
      </c>
      <c r="G35" s="87" t="s">
        <v>206</v>
      </c>
    </row>
    <row r="36">
      <c r="A36" s="87" t="s">
        <v>128</v>
      </c>
      <c r="B36" s="88" t="s">
        <v>170</v>
      </c>
      <c r="C36" s="87" t="s">
        <v>207</v>
      </c>
      <c r="D36" s="87" t="s">
        <v>130</v>
      </c>
      <c r="E36" s="89">
        <v>500.0</v>
      </c>
      <c r="F36" s="90" t="s">
        <v>152</v>
      </c>
      <c r="G36" s="95"/>
    </row>
    <row r="37">
      <c r="A37" s="115"/>
      <c r="B37" s="116"/>
      <c r="C37" s="97" t="s">
        <v>134</v>
      </c>
      <c r="D37" s="97" t="s">
        <v>208</v>
      </c>
      <c r="E37" s="117">
        <f>SUM(E29:E36)</f>
        <v>1800</v>
      </c>
      <c r="F37" s="118"/>
      <c r="G37" s="119"/>
    </row>
    <row r="38">
      <c r="A38" s="26"/>
      <c r="B38" s="25"/>
      <c r="C38" s="26"/>
      <c r="D38" s="26"/>
      <c r="E38" s="49"/>
      <c r="F38" s="26"/>
      <c r="G38" s="26"/>
    </row>
    <row r="39">
      <c r="A39" s="72" t="s">
        <v>65</v>
      </c>
      <c r="B39" s="120">
        <v>32.0</v>
      </c>
      <c r="C39" s="26"/>
      <c r="D39" s="26"/>
      <c r="E39" s="121"/>
      <c r="F39" s="26"/>
      <c r="G39" s="26"/>
    </row>
    <row r="40">
      <c r="A40" s="72" t="s">
        <v>66</v>
      </c>
      <c r="B40" s="74">
        <f>SUM(E6+E12+E18+E28+E37)</f>
        <v>58108.33</v>
      </c>
      <c r="C40" s="26"/>
      <c r="D40" s="26"/>
      <c r="E40" s="49"/>
      <c r="F40" s="26"/>
      <c r="G40" s="26"/>
    </row>
  </sheetData>
  <mergeCells count="2">
    <mergeCell ref="E22:E25"/>
    <mergeCell ref="G22:G25"/>
  </mergeCells>
  <hyperlinks>
    <hyperlink r:id="rId1" ref="F2"/>
    <hyperlink r:id="rId2" ref="F3"/>
    <hyperlink r:id="rId3" ref="F4"/>
    <hyperlink r:id="rId4" ref="F5"/>
    <hyperlink r:id="rId5" ref="F7"/>
    <hyperlink r:id="rId6" ref="F8"/>
    <hyperlink r:id="rId7" ref="F9"/>
    <hyperlink r:id="rId8" ref="F10"/>
    <hyperlink r:id="rId9" ref="F11"/>
    <hyperlink r:id="rId10" ref="F13"/>
    <hyperlink r:id="rId11" ref="F14"/>
    <hyperlink r:id="rId12" ref="F15"/>
    <hyperlink r:id="rId13" ref="F16"/>
    <hyperlink r:id="rId14" ref="F17"/>
    <hyperlink r:id="rId15" ref="F19"/>
    <hyperlink r:id="rId16" ref="F20"/>
    <hyperlink r:id="rId17" ref="F21"/>
    <hyperlink r:id="rId18" ref="F22"/>
    <hyperlink r:id="rId19" ref="F23"/>
    <hyperlink r:id="rId20" ref="F24"/>
    <hyperlink r:id="rId21" ref="F25"/>
    <hyperlink r:id="rId22" ref="F26"/>
    <hyperlink r:id="rId23" ref="F27"/>
    <hyperlink r:id="rId24" ref="F29"/>
    <hyperlink r:id="rId25" ref="F30"/>
    <hyperlink r:id="rId26" ref="F31"/>
    <hyperlink r:id="rId27" ref="F32"/>
    <hyperlink r:id="rId28" ref="F33"/>
    <hyperlink r:id="rId29" ref="F34"/>
    <hyperlink r:id="rId30" ref="F35"/>
    <hyperlink r:id="rId31" ref="F36"/>
  </hyperlinks>
  <drawing r:id="rId3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8.88"/>
    <col customWidth="1" min="2" max="2" width="4.75"/>
    <col customWidth="1" min="3" max="3" width="47.25"/>
    <col customWidth="1" min="4" max="4" width="48.25"/>
  </cols>
  <sheetData>
    <row r="1">
      <c r="A1" s="66" t="s">
        <v>0</v>
      </c>
      <c r="B1" s="66" t="s">
        <v>38</v>
      </c>
      <c r="C1" s="66" t="s">
        <v>209</v>
      </c>
      <c r="D1" s="66" t="s">
        <v>40</v>
      </c>
    </row>
    <row r="2">
      <c r="A2" s="122" t="s">
        <v>210</v>
      </c>
    </row>
    <row r="3">
      <c r="A3" s="72"/>
      <c r="B3" s="72"/>
      <c r="C3" s="72"/>
      <c r="D3" s="72"/>
    </row>
    <row r="4">
      <c r="A4" s="72" t="s">
        <v>155</v>
      </c>
      <c r="B4" s="72">
        <v>1982.0</v>
      </c>
      <c r="C4" s="72" t="s">
        <v>211</v>
      </c>
      <c r="D4" s="72" t="s">
        <v>212</v>
      </c>
    </row>
    <row r="5">
      <c r="A5" s="72" t="s">
        <v>155</v>
      </c>
      <c r="B5" s="72">
        <v>1982.0</v>
      </c>
      <c r="C5" s="72" t="s">
        <v>213</v>
      </c>
      <c r="D5" s="72" t="s">
        <v>214</v>
      </c>
    </row>
    <row r="6">
      <c r="A6" s="72" t="s">
        <v>155</v>
      </c>
      <c r="B6" s="72">
        <v>1982.0</v>
      </c>
      <c r="C6" s="72" t="s">
        <v>215</v>
      </c>
      <c r="D6" s="72" t="s">
        <v>216</v>
      </c>
    </row>
    <row r="7">
      <c r="A7" s="72" t="s">
        <v>155</v>
      </c>
      <c r="B7" s="72">
        <v>1984.0</v>
      </c>
      <c r="C7" s="72" t="s">
        <v>217</v>
      </c>
      <c r="D7" s="72" t="s">
        <v>197</v>
      </c>
    </row>
    <row r="8">
      <c r="A8" s="72" t="s">
        <v>155</v>
      </c>
      <c r="B8" s="72">
        <v>1985.0</v>
      </c>
      <c r="C8" s="72" t="s">
        <v>218</v>
      </c>
      <c r="D8" s="72" t="s">
        <v>219</v>
      </c>
    </row>
    <row r="9">
      <c r="A9" s="72" t="s">
        <v>155</v>
      </c>
      <c r="B9" s="72">
        <v>1985.0</v>
      </c>
      <c r="C9" s="72" t="s">
        <v>220</v>
      </c>
      <c r="D9" s="72" t="s">
        <v>221</v>
      </c>
    </row>
    <row r="10">
      <c r="A10" s="72" t="s">
        <v>155</v>
      </c>
      <c r="B10" s="72">
        <v>1986.0</v>
      </c>
      <c r="C10" s="72" t="s">
        <v>222</v>
      </c>
      <c r="D10" s="72" t="s">
        <v>223</v>
      </c>
    </row>
    <row r="11">
      <c r="A11" s="72" t="s">
        <v>155</v>
      </c>
      <c r="B11" s="72">
        <v>1987.0</v>
      </c>
      <c r="C11" s="72" t="s">
        <v>224</v>
      </c>
      <c r="D11" s="72" t="s">
        <v>225</v>
      </c>
    </row>
    <row r="12">
      <c r="A12" s="72" t="s">
        <v>155</v>
      </c>
      <c r="B12" s="72">
        <v>1987.0</v>
      </c>
      <c r="C12" s="72" t="s">
        <v>226</v>
      </c>
      <c r="D12" s="72" t="s">
        <v>227</v>
      </c>
    </row>
    <row r="13">
      <c r="A13" s="72" t="s">
        <v>155</v>
      </c>
      <c r="B13" s="72">
        <v>1987.0</v>
      </c>
      <c r="C13" s="72" t="s">
        <v>228</v>
      </c>
      <c r="D13" s="72" t="s">
        <v>229</v>
      </c>
    </row>
    <row r="14">
      <c r="A14" s="72" t="s">
        <v>155</v>
      </c>
      <c r="B14" s="72">
        <v>1988.0</v>
      </c>
      <c r="C14" s="72" t="s">
        <v>230</v>
      </c>
      <c r="D14" s="72" t="s">
        <v>231</v>
      </c>
    </row>
    <row r="15">
      <c r="A15" s="72" t="s">
        <v>155</v>
      </c>
      <c r="B15" s="72">
        <v>1990.0</v>
      </c>
      <c r="C15" s="72" t="s">
        <v>232</v>
      </c>
      <c r="D15" s="72" t="s">
        <v>233</v>
      </c>
    </row>
    <row r="16">
      <c r="A16" s="72" t="s">
        <v>155</v>
      </c>
      <c r="B16" s="72">
        <v>1990.0</v>
      </c>
      <c r="C16" s="72" t="s">
        <v>234</v>
      </c>
      <c r="D16" s="72" t="s">
        <v>235</v>
      </c>
    </row>
    <row r="17">
      <c r="A17" s="72" t="s">
        <v>155</v>
      </c>
      <c r="B17" s="72">
        <v>1990.0</v>
      </c>
      <c r="C17" s="72" t="s">
        <v>236</v>
      </c>
      <c r="D17" s="72" t="s">
        <v>237</v>
      </c>
    </row>
    <row r="18">
      <c r="A18" s="72" t="s">
        <v>155</v>
      </c>
      <c r="B18" s="72">
        <v>1991.0</v>
      </c>
      <c r="C18" s="72" t="s">
        <v>238</v>
      </c>
      <c r="D18" s="72" t="s">
        <v>239</v>
      </c>
    </row>
    <row r="19">
      <c r="A19" s="72" t="s">
        <v>155</v>
      </c>
      <c r="B19" s="72">
        <v>1992.0</v>
      </c>
      <c r="C19" s="72" t="s">
        <v>240</v>
      </c>
      <c r="D19" s="72" t="s">
        <v>241</v>
      </c>
    </row>
    <row r="20">
      <c r="A20" s="72" t="s">
        <v>155</v>
      </c>
      <c r="B20" s="72">
        <v>1992.0</v>
      </c>
      <c r="C20" s="72" t="s">
        <v>242</v>
      </c>
      <c r="D20" s="72" t="s">
        <v>243</v>
      </c>
    </row>
    <row r="21">
      <c r="A21" s="72" t="s">
        <v>155</v>
      </c>
      <c r="B21" s="72">
        <v>1992.0</v>
      </c>
      <c r="C21" s="72" t="s">
        <v>244</v>
      </c>
      <c r="D21" s="72" t="s">
        <v>245</v>
      </c>
    </row>
    <row r="22">
      <c r="A22" s="72" t="s">
        <v>155</v>
      </c>
      <c r="B22" s="72">
        <v>1992.0</v>
      </c>
      <c r="C22" s="72" t="s">
        <v>246</v>
      </c>
      <c r="D22" s="72" t="s">
        <v>150</v>
      </c>
    </row>
    <row r="23">
      <c r="A23" s="72" t="s">
        <v>155</v>
      </c>
      <c r="B23" s="72">
        <v>1993.0</v>
      </c>
      <c r="C23" s="72" t="s">
        <v>247</v>
      </c>
      <c r="D23" s="72" t="s">
        <v>248</v>
      </c>
    </row>
    <row r="24">
      <c r="A24" s="72" t="s">
        <v>155</v>
      </c>
      <c r="B24" s="72">
        <v>1993.0</v>
      </c>
      <c r="C24" s="72" t="s">
        <v>249</v>
      </c>
      <c r="D24" s="72" t="s">
        <v>250</v>
      </c>
    </row>
    <row r="25">
      <c r="A25" s="72" t="s">
        <v>155</v>
      </c>
      <c r="B25" s="72">
        <v>1993.0</v>
      </c>
      <c r="C25" s="72" t="s">
        <v>251</v>
      </c>
      <c r="D25" s="72" t="s">
        <v>252</v>
      </c>
    </row>
    <row r="26">
      <c r="A26" s="72" t="s">
        <v>155</v>
      </c>
      <c r="B26" s="72">
        <v>1995.0</v>
      </c>
      <c r="C26" s="72" t="s">
        <v>253</v>
      </c>
      <c r="D26" s="72" t="s">
        <v>254</v>
      </c>
    </row>
    <row r="27">
      <c r="A27" s="72" t="s">
        <v>155</v>
      </c>
      <c r="B27" s="72">
        <v>1995.0</v>
      </c>
      <c r="C27" s="72" t="s">
        <v>255</v>
      </c>
      <c r="D27" s="72" t="s">
        <v>256</v>
      </c>
    </row>
    <row r="28">
      <c r="A28" s="72" t="s">
        <v>155</v>
      </c>
      <c r="B28" s="72">
        <v>1995.0</v>
      </c>
      <c r="C28" s="72" t="s">
        <v>257</v>
      </c>
      <c r="D28" s="72" t="s">
        <v>258</v>
      </c>
    </row>
    <row r="29">
      <c r="A29" s="72" t="s">
        <v>155</v>
      </c>
      <c r="B29" s="72">
        <v>1995.0</v>
      </c>
      <c r="C29" s="72" t="s">
        <v>259</v>
      </c>
      <c r="D29" s="72" t="s">
        <v>260</v>
      </c>
    </row>
    <row r="30">
      <c r="A30" s="72" t="s">
        <v>155</v>
      </c>
      <c r="B30" s="72">
        <v>1995.0</v>
      </c>
      <c r="C30" s="72" t="s">
        <v>261</v>
      </c>
      <c r="D30" s="72" t="s">
        <v>262</v>
      </c>
    </row>
    <row r="31">
      <c r="A31" s="72" t="s">
        <v>155</v>
      </c>
      <c r="B31" s="72">
        <v>1995.0</v>
      </c>
      <c r="C31" s="72" t="s">
        <v>263</v>
      </c>
      <c r="D31" s="72" t="s">
        <v>264</v>
      </c>
    </row>
    <row r="32">
      <c r="A32" s="72" t="s">
        <v>155</v>
      </c>
      <c r="B32" s="72">
        <v>1996.0</v>
      </c>
      <c r="C32" s="72" t="s">
        <v>265</v>
      </c>
      <c r="D32" s="72" t="s">
        <v>266</v>
      </c>
    </row>
    <row r="33">
      <c r="A33" s="72" t="s">
        <v>155</v>
      </c>
      <c r="B33" s="72">
        <v>1996.0</v>
      </c>
      <c r="C33" s="72" t="s">
        <v>267</v>
      </c>
      <c r="D33" s="72" t="s">
        <v>268</v>
      </c>
    </row>
    <row r="34">
      <c r="A34" s="72" t="s">
        <v>155</v>
      </c>
      <c r="B34" s="72">
        <v>1997.0</v>
      </c>
      <c r="C34" s="72" t="s">
        <v>269</v>
      </c>
      <c r="D34" s="72" t="s">
        <v>270</v>
      </c>
    </row>
    <row r="35">
      <c r="A35" s="72" t="s">
        <v>155</v>
      </c>
      <c r="B35" s="72">
        <v>1997.0</v>
      </c>
      <c r="C35" s="72" t="s">
        <v>271</v>
      </c>
      <c r="D35" s="72" t="s">
        <v>272</v>
      </c>
    </row>
    <row r="36">
      <c r="A36" s="72" t="s">
        <v>155</v>
      </c>
      <c r="B36" s="72">
        <v>1997.0</v>
      </c>
      <c r="C36" s="72" t="s">
        <v>273</v>
      </c>
      <c r="D36" s="72" t="s">
        <v>274</v>
      </c>
    </row>
    <row r="37">
      <c r="A37" s="72" t="s">
        <v>155</v>
      </c>
      <c r="B37" s="72">
        <v>1997.0</v>
      </c>
      <c r="C37" s="72" t="s">
        <v>275</v>
      </c>
      <c r="D37" s="72" t="s">
        <v>276</v>
      </c>
    </row>
    <row r="38">
      <c r="A38" s="72" t="s">
        <v>155</v>
      </c>
      <c r="B38" s="72">
        <v>1997.0</v>
      </c>
      <c r="C38" s="72" t="s">
        <v>277</v>
      </c>
      <c r="D38" s="72" t="s">
        <v>278</v>
      </c>
    </row>
    <row r="39">
      <c r="A39" s="72" t="s">
        <v>155</v>
      </c>
      <c r="B39" s="72">
        <v>1998.0</v>
      </c>
      <c r="C39" s="72" t="s">
        <v>279</v>
      </c>
      <c r="D39" s="72" t="s">
        <v>280</v>
      </c>
    </row>
    <row r="40">
      <c r="A40" s="72" t="s">
        <v>155</v>
      </c>
      <c r="B40" s="72">
        <v>1998.0</v>
      </c>
      <c r="C40" s="72" t="s">
        <v>281</v>
      </c>
      <c r="D40" s="72" t="s">
        <v>282</v>
      </c>
    </row>
    <row r="41">
      <c r="A41" s="72" t="s">
        <v>155</v>
      </c>
      <c r="B41" s="72">
        <v>2001.0</v>
      </c>
      <c r="C41" s="72" t="s">
        <v>283</v>
      </c>
      <c r="D41" s="72" t="s">
        <v>284</v>
      </c>
    </row>
    <row r="42">
      <c r="A42" s="72" t="s">
        <v>155</v>
      </c>
      <c r="B42" s="72">
        <v>2002.0</v>
      </c>
      <c r="C42" s="72" t="s">
        <v>285</v>
      </c>
      <c r="D42" s="72" t="s">
        <v>286</v>
      </c>
    </row>
    <row r="43">
      <c r="A43" s="72" t="s">
        <v>155</v>
      </c>
      <c r="B43" s="72">
        <v>2003.0</v>
      </c>
      <c r="C43" s="72" t="s">
        <v>287</v>
      </c>
      <c r="D43" s="72" t="s">
        <v>288</v>
      </c>
    </row>
    <row r="44">
      <c r="A44" s="72" t="s">
        <v>155</v>
      </c>
      <c r="B44" s="72">
        <v>2003.0</v>
      </c>
      <c r="C44" s="72" t="s">
        <v>289</v>
      </c>
      <c r="D44" s="72" t="s">
        <v>290</v>
      </c>
    </row>
    <row r="45">
      <c r="A45" s="72" t="s">
        <v>155</v>
      </c>
      <c r="B45" s="72">
        <v>2003.0</v>
      </c>
      <c r="C45" s="72" t="s">
        <v>291</v>
      </c>
      <c r="D45" s="72" t="s">
        <v>292</v>
      </c>
    </row>
    <row r="46">
      <c r="A46" s="72" t="s">
        <v>155</v>
      </c>
      <c r="B46" s="72">
        <v>2003.0</v>
      </c>
      <c r="C46" s="72" t="s">
        <v>293</v>
      </c>
      <c r="D46" s="72" t="s">
        <v>294</v>
      </c>
    </row>
    <row r="47">
      <c r="A47" s="72" t="s">
        <v>155</v>
      </c>
      <c r="B47" s="72">
        <v>2003.0</v>
      </c>
      <c r="C47" s="72" t="s">
        <v>295</v>
      </c>
      <c r="D47" s="72" t="s">
        <v>296</v>
      </c>
    </row>
    <row r="48">
      <c r="A48" s="72" t="s">
        <v>155</v>
      </c>
      <c r="B48" s="72">
        <v>2004.0</v>
      </c>
      <c r="C48" s="72" t="s">
        <v>297</v>
      </c>
      <c r="D48" s="72" t="s">
        <v>298</v>
      </c>
    </row>
    <row r="49">
      <c r="A49" s="72" t="s">
        <v>155</v>
      </c>
      <c r="B49" s="72">
        <v>2004.0</v>
      </c>
      <c r="C49" s="72" t="s">
        <v>299</v>
      </c>
      <c r="D49" s="72" t="s">
        <v>300</v>
      </c>
    </row>
    <row r="50">
      <c r="A50" s="72" t="s">
        <v>155</v>
      </c>
      <c r="B50" s="72">
        <v>2004.0</v>
      </c>
      <c r="C50" s="72" t="s">
        <v>301</v>
      </c>
      <c r="D50" s="72" t="s">
        <v>302</v>
      </c>
    </row>
    <row r="51">
      <c r="A51" s="72" t="s">
        <v>155</v>
      </c>
      <c r="B51" s="72">
        <v>2004.0</v>
      </c>
      <c r="C51" s="72" t="s">
        <v>303</v>
      </c>
      <c r="D51" s="72" t="s">
        <v>304</v>
      </c>
    </row>
    <row r="52">
      <c r="A52" s="72" t="s">
        <v>155</v>
      </c>
      <c r="B52" s="72">
        <v>2004.0</v>
      </c>
      <c r="C52" s="72" t="s">
        <v>305</v>
      </c>
      <c r="D52" s="72" t="s">
        <v>306</v>
      </c>
    </row>
    <row r="53">
      <c r="A53" s="72" t="s">
        <v>155</v>
      </c>
      <c r="B53" s="72">
        <v>2004.0</v>
      </c>
      <c r="C53" s="72" t="s">
        <v>307</v>
      </c>
      <c r="D53" s="72" t="s">
        <v>308</v>
      </c>
    </row>
    <row r="54">
      <c r="A54" s="72" t="s">
        <v>155</v>
      </c>
      <c r="B54" s="72">
        <v>2004.0</v>
      </c>
      <c r="C54" s="72" t="s">
        <v>309</v>
      </c>
      <c r="D54" s="72" t="s">
        <v>310</v>
      </c>
    </row>
    <row r="55">
      <c r="A55" s="72" t="s">
        <v>155</v>
      </c>
      <c r="B55" s="72">
        <v>2004.0</v>
      </c>
      <c r="C55" s="72" t="s">
        <v>311</v>
      </c>
      <c r="D55" s="72" t="s">
        <v>312</v>
      </c>
    </row>
    <row r="56">
      <c r="A56" s="72" t="s">
        <v>155</v>
      </c>
      <c r="B56" s="72">
        <v>2005.0</v>
      </c>
      <c r="C56" s="72" t="s">
        <v>313</v>
      </c>
      <c r="D56" s="72" t="s">
        <v>314</v>
      </c>
    </row>
    <row r="57">
      <c r="A57" s="72" t="s">
        <v>155</v>
      </c>
      <c r="B57" s="72">
        <v>2005.0</v>
      </c>
      <c r="C57" s="72" t="s">
        <v>315</v>
      </c>
      <c r="D57" s="72" t="s">
        <v>316</v>
      </c>
    </row>
    <row r="58">
      <c r="A58" s="72" t="s">
        <v>155</v>
      </c>
      <c r="B58" s="72">
        <v>2005.0</v>
      </c>
      <c r="C58" s="72" t="s">
        <v>317</v>
      </c>
      <c r="D58" s="72" t="s">
        <v>318</v>
      </c>
    </row>
    <row r="59">
      <c r="A59" s="72" t="s">
        <v>155</v>
      </c>
      <c r="B59" s="72">
        <v>2005.0</v>
      </c>
      <c r="C59" s="72" t="s">
        <v>319</v>
      </c>
      <c r="D59" s="72" t="s">
        <v>320</v>
      </c>
    </row>
    <row r="60">
      <c r="A60" s="72" t="s">
        <v>155</v>
      </c>
      <c r="B60" s="72">
        <v>2005.0</v>
      </c>
      <c r="C60" s="72" t="s">
        <v>321</v>
      </c>
      <c r="D60" s="72" t="s">
        <v>322</v>
      </c>
    </row>
    <row r="61">
      <c r="A61" s="72" t="s">
        <v>155</v>
      </c>
      <c r="B61" s="72">
        <v>2005.0</v>
      </c>
      <c r="C61" s="72" t="s">
        <v>323</v>
      </c>
      <c r="D61" s="72" t="s">
        <v>324</v>
      </c>
    </row>
    <row r="62">
      <c r="A62" s="72" t="s">
        <v>155</v>
      </c>
      <c r="B62" s="72">
        <v>2005.0</v>
      </c>
      <c r="C62" s="72" t="s">
        <v>325</v>
      </c>
      <c r="D62" s="72" t="s">
        <v>326</v>
      </c>
    </row>
    <row r="63">
      <c r="A63" s="72" t="s">
        <v>155</v>
      </c>
      <c r="B63" s="72">
        <v>2005.0</v>
      </c>
      <c r="C63" s="72" t="s">
        <v>327</v>
      </c>
      <c r="D63" s="72" t="s">
        <v>328</v>
      </c>
    </row>
    <row r="64">
      <c r="A64" s="72" t="s">
        <v>155</v>
      </c>
      <c r="B64" s="72">
        <v>2006.0</v>
      </c>
      <c r="C64" s="72" t="s">
        <v>329</v>
      </c>
      <c r="D64" s="72" t="s">
        <v>330</v>
      </c>
    </row>
    <row r="65">
      <c r="A65" s="72" t="s">
        <v>155</v>
      </c>
      <c r="B65" s="72">
        <v>2006.0</v>
      </c>
      <c r="C65" s="72" t="s">
        <v>331</v>
      </c>
      <c r="D65" s="72" t="s">
        <v>332</v>
      </c>
    </row>
  </sheetData>
  <mergeCells count="1">
    <mergeCell ref="A2:D2"/>
  </mergeCells>
  <hyperlinks>
    <hyperlink r:id="rId1" ref="A2"/>
  </hyperlinks>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9.63"/>
    <col customWidth="1" min="2" max="2" width="54.75"/>
    <col customWidth="1" min="3" max="3" width="33.63"/>
    <col customWidth="1" min="4" max="4" width="8.0"/>
    <col customWidth="1" min="5" max="5" width="11.5"/>
    <col customWidth="1" min="6" max="6" width="44.5"/>
  </cols>
  <sheetData>
    <row r="1">
      <c r="A1" s="66" t="s">
        <v>0</v>
      </c>
      <c r="B1" s="66" t="s">
        <v>39</v>
      </c>
      <c r="C1" s="66" t="s">
        <v>40</v>
      </c>
      <c r="D1" s="82" t="s">
        <v>41</v>
      </c>
      <c r="E1" s="66" t="s">
        <v>42</v>
      </c>
      <c r="F1" s="66" t="s">
        <v>14</v>
      </c>
    </row>
    <row r="2">
      <c r="A2" s="87" t="s">
        <v>155</v>
      </c>
      <c r="B2" s="87" t="s">
        <v>333</v>
      </c>
      <c r="C2" s="87" t="s">
        <v>334</v>
      </c>
      <c r="D2" s="123">
        <v>500.0</v>
      </c>
      <c r="E2" s="90" t="s">
        <v>152</v>
      </c>
      <c r="F2" s="124"/>
    </row>
    <row r="3">
      <c r="A3" s="125"/>
      <c r="B3" s="126" t="s">
        <v>165</v>
      </c>
      <c r="C3" s="127" t="s">
        <v>335</v>
      </c>
      <c r="D3" s="128">
        <v>500.0</v>
      </c>
      <c r="E3" s="129"/>
      <c r="F3" s="130"/>
    </row>
    <row r="4">
      <c r="A4" s="67" t="s">
        <v>43</v>
      </c>
      <c r="B4" s="72" t="s">
        <v>336</v>
      </c>
      <c r="C4" s="72" t="s">
        <v>69</v>
      </c>
      <c r="D4" s="73">
        <v>3000.0</v>
      </c>
      <c r="E4" s="75" t="s">
        <v>47</v>
      </c>
      <c r="F4" s="76" t="s">
        <v>337</v>
      </c>
    </row>
    <row r="5">
      <c r="A5" s="67" t="s">
        <v>43</v>
      </c>
      <c r="B5" s="72" t="s">
        <v>338</v>
      </c>
      <c r="C5" s="72" t="s">
        <v>69</v>
      </c>
      <c r="D5" s="35">
        <v>56333.34</v>
      </c>
      <c r="E5" s="71" t="s">
        <v>339</v>
      </c>
      <c r="F5" s="72" t="s">
        <v>340</v>
      </c>
    </row>
    <row r="6">
      <c r="A6" s="67" t="s">
        <v>43</v>
      </c>
      <c r="B6" s="72" t="s">
        <v>341</v>
      </c>
      <c r="C6" s="72" t="s">
        <v>69</v>
      </c>
      <c r="D6" s="35">
        <v>43333.34</v>
      </c>
      <c r="E6" s="71" t="s">
        <v>339</v>
      </c>
    </row>
    <row r="7">
      <c r="A7" s="67" t="s">
        <v>43</v>
      </c>
      <c r="B7" s="72" t="s">
        <v>342</v>
      </c>
      <c r="C7" s="72" t="s">
        <v>69</v>
      </c>
      <c r="D7" s="35">
        <v>51333.34</v>
      </c>
      <c r="E7" s="71" t="s">
        <v>339</v>
      </c>
    </row>
    <row r="8">
      <c r="A8" s="67" t="s">
        <v>43</v>
      </c>
      <c r="B8" s="72" t="s">
        <v>343</v>
      </c>
      <c r="C8" s="72" t="s">
        <v>69</v>
      </c>
      <c r="D8" s="35">
        <v>18166.67</v>
      </c>
      <c r="E8" s="71" t="s">
        <v>339</v>
      </c>
    </row>
    <row r="9">
      <c r="A9" s="67" t="s">
        <v>43</v>
      </c>
      <c r="B9" s="72" t="s">
        <v>344</v>
      </c>
      <c r="C9" s="72" t="s">
        <v>69</v>
      </c>
      <c r="D9" s="35">
        <v>27166.67</v>
      </c>
      <c r="E9" s="71" t="s">
        <v>339</v>
      </c>
    </row>
    <row r="10">
      <c r="A10" s="131" t="s">
        <v>43</v>
      </c>
      <c r="B10" s="132" t="s">
        <v>345</v>
      </c>
      <c r="C10" s="132" t="s">
        <v>346</v>
      </c>
      <c r="D10" s="133">
        <v>500.0</v>
      </c>
      <c r="E10" s="134" t="s">
        <v>339</v>
      </c>
      <c r="F10" s="135"/>
    </row>
    <row r="11">
      <c r="A11" s="131" t="s">
        <v>43</v>
      </c>
      <c r="B11" s="132" t="s">
        <v>347</v>
      </c>
      <c r="C11" s="132" t="s">
        <v>348</v>
      </c>
      <c r="D11" s="133">
        <v>1200.0</v>
      </c>
      <c r="E11" s="134" t="s">
        <v>339</v>
      </c>
      <c r="F11" s="135"/>
    </row>
    <row r="12">
      <c r="A12" s="125"/>
      <c r="B12" s="126" t="s">
        <v>63</v>
      </c>
      <c r="C12" s="127" t="s">
        <v>349</v>
      </c>
      <c r="D12" s="136">
        <f>SUM(D4:D11)</f>
        <v>201033.36</v>
      </c>
      <c r="E12" s="129"/>
      <c r="F12" s="130"/>
    </row>
    <row r="13">
      <c r="A13" s="72" t="s">
        <v>350</v>
      </c>
      <c r="B13" s="72" t="s">
        <v>351</v>
      </c>
      <c r="C13" s="72" t="s">
        <v>352</v>
      </c>
      <c r="D13" s="35">
        <v>200.0</v>
      </c>
      <c r="E13" s="71" t="s">
        <v>353</v>
      </c>
      <c r="F13" s="72"/>
    </row>
    <row r="14">
      <c r="A14" s="125"/>
      <c r="B14" s="126" t="s">
        <v>354</v>
      </c>
      <c r="C14" s="127" t="s">
        <v>335</v>
      </c>
      <c r="D14" s="128">
        <v>200.0</v>
      </c>
      <c r="E14" s="129"/>
      <c r="F14" s="130"/>
    </row>
    <row r="15">
      <c r="A15" s="137" t="s">
        <v>128</v>
      </c>
      <c r="B15" s="138" t="s">
        <v>355</v>
      </c>
      <c r="C15" s="138" t="s">
        <v>356</v>
      </c>
      <c r="D15" s="139">
        <v>200.0</v>
      </c>
      <c r="E15" s="140" t="s">
        <v>195</v>
      </c>
      <c r="F15" s="141"/>
    </row>
    <row r="16">
      <c r="A16" s="142"/>
      <c r="B16" s="143" t="s">
        <v>357</v>
      </c>
      <c r="C16" s="143" t="s">
        <v>335</v>
      </c>
      <c r="D16" s="144">
        <v>200.0</v>
      </c>
      <c r="E16" s="145"/>
      <c r="F16" s="146"/>
    </row>
    <row r="17">
      <c r="A17" s="147"/>
      <c r="B17" s="147"/>
      <c r="C17" s="147"/>
      <c r="D17" s="148"/>
      <c r="E17" s="147"/>
      <c r="F17" s="147"/>
    </row>
    <row r="18">
      <c r="A18" s="72" t="s">
        <v>65</v>
      </c>
      <c r="B18" s="72">
        <v>16.0</v>
      </c>
      <c r="C18" s="147"/>
      <c r="D18" s="147"/>
      <c r="E18" s="147"/>
      <c r="F18" s="147"/>
    </row>
    <row r="19">
      <c r="A19" s="72" t="s">
        <v>66</v>
      </c>
      <c r="B19" s="35">
        <f>D12+D3+D14+D16</f>
        <v>201933.36</v>
      </c>
      <c r="C19" s="147"/>
      <c r="D19" s="147"/>
      <c r="E19" s="147"/>
      <c r="F19" s="147"/>
    </row>
  </sheetData>
  <mergeCells count="1">
    <mergeCell ref="F5:F9"/>
  </mergeCells>
  <hyperlinks>
    <hyperlink r:id="rId1" ref="E2"/>
    <hyperlink r:id="rId2" ref="E4"/>
    <hyperlink r:id="rId3" ref="E5"/>
    <hyperlink r:id="rId4" ref="E6"/>
    <hyperlink r:id="rId5" ref="E7"/>
    <hyperlink r:id="rId6" ref="E8"/>
    <hyperlink r:id="rId7" ref="E9"/>
    <hyperlink r:id="rId8" ref="E10"/>
    <hyperlink r:id="rId9" ref="E11"/>
    <hyperlink r:id="rId10" ref="E13"/>
    <hyperlink r:id="rId11" ref="E15"/>
  </hyperlinks>
  <drawing r:id="rId12"/>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9.63"/>
    <col customWidth="1" min="2" max="2" width="40.13"/>
    <col customWidth="1" min="3" max="3" width="48.88"/>
    <col customWidth="1" min="4" max="4" width="7.0"/>
    <col customWidth="1" min="5" max="5" width="15.25"/>
    <col customWidth="1" min="6" max="6" width="25.88"/>
  </cols>
  <sheetData>
    <row r="1">
      <c r="A1" s="66" t="s">
        <v>0</v>
      </c>
      <c r="B1" s="66" t="s">
        <v>39</v>
      </c>
      <c r="C1" s="66" t="s">
        <v>40</v>
      </c>
      <c r="D1" s="66" t="s">
        <v>41</v>
      </c>
      <c r="E1" s="66" t="s">
        <v>42</v>
      </c>
      <c r="F1" s="66" t="s">
        <v>14</v>
      </c>
    </row>
    <row r="2">
      <c r="A2" s="87" t="s">
        <v>155</v>
      </c>
      <c r="B2" s="87" t="s">
        <v>358</v>
      </c>
      <c r="C2" s="87" t="s">
        <v>359</v>
      </c>
      <c r="D2" s="123">
        <v>475.0</v>
      </c>
      <c r="E2" s="90" t="s">
        <v>152</v>
      </c>
      <c r="F2" s="149"/>
    </row>
    <row r="3">
      <c r="A3" s="125"/>
      <c r="B3" s="126" t="s">
        <v>165</v>
      </c>
      <c r="C3" s="127" t="s">
        <v>335</v>
      </c>
      <c r="D3" s="128">
        <v>475.0</v>
      </c>
      <c r="E3" s="129"/>
      <c r="F3" s="130"/>
    </row>
    <row r="4">
      <c r="A4" s="87" t="s">
        <v>68</v>
      </c>
      <c r="B4" s="87" t="s">
        <v>360</v>
      </c>
      <c r="C4" s="87" t="s">
        <v>361</v>
      </c>
      <c r="D4" s="123">
        <v>300.0</v>
      </c>
      <c r="E4" s="90" t="s">
        <v>152</v>
      </c>
      <c r="F4" s="149"/>
    </row>
    <row r="5">
      <c r="A5" s="67" t="s">
        <v>68</v>
      </c>
      <c r="B5" s="72" t="s">
        <v>362</v>
      </c>
      <c r="C5" s="72" t="s">
        <v>363</v>
      </c>
      <c r="D5" s="73">
        <f>389*2</f>
        <v>778</v>
      </c>
      <c r="E5" s="71" t="s">
        <v>72</v>
      </c>
      <c r="F5" s="72" t="s">
        <v>206</v>
      </c>
    </row>
    <row r="6">
      <c r="A6" s="67" t="s">
        <v>68</v>
      </c>
      <c r="B6" s="72" t="s">
        <v>364</v>
      </c>
      <c r="C6" s="72" t="s">
        <v>363</v>
      </c>
      <c r="D6" s="73">
        <v>1200.0</v>
      </c>
      <c r="E6" s="71" t="s">
        <v>72</v>
      </c>
      <c r="F6" s="72" t="s">
        <v>206</v>
      </c>
    </row>
    <row r="7">
      <c r="A7" s="77"/>
      <c r="B7" s="126" t="s">
        <v>86</v>
      </c>
      <c r="C7" s="127" t="s">
        <v>154</v>
      </c>
      <c r="D7" s="150">
        <f>SUM(D4:D6)</f>
        <v>2278</v>
      </c>
      <c r="E7" s="151"/>
      <c r="F7" s="152"/>
    </row>
    <row r="8">
      <c r="A8" s="131" t="s">
        <v>43</v>
      </c>
      <c r="B8" s="132" t="s">
        <v>345</v>
      </c>
      <c r="C8" s="132" t="s">
        <v>365</v>
      </c>
      <c r="D8" s="153">
        <v>500.0</v>
      </c>
      <c r="E8" s="134" t="s">
        <v>366</v>
      </c>
      <c r="F8" s="135"/>
    </row>
    <row r="9">
      <c r="A9" s="131" t="s">
        <v>43</v>
      </c>
      <c r="B9" s="132" t="s">
        <v>367</v>
      </c>
      <c r="C9" s="132" t="s">
        <v>368</v>
      </c>
      <c r="D9" s="153">
        <v>19000.0</v>
      </c>
      <c r="E9" s="134" t="s">
        <v>366</v>
      </c>
      <c r="F9" s="135"/>
    </row>
    <row r="10">
      <c r="A10" s="131" t="s">
        <v>43</v>
      </c>
      <c r="B10" s="132" t="s">
        <v>369</v>
      </c>
      <c r="C10" s="132" t="s">
        <v>370</v>
      </c>
      <c r="D10" s="153">
        <v>15000.0</v>
      </c>
      <c r="E10" s="134" t="s">
        <v>366</v>
      </c>
      <c r="F10" s="135"/>
    </row>
    <row r="11">
      <c r="A11" s="77"/>
      <c r="B11" s="126" t="s">
        <v>371</v>
      </c>
      <c r="C11" s="127" t="s">
        <v>372</v>
      </c>
      <c r="D11" s="150">
        <f>SUM(D8:D10)</f>
        <v>34500</v>
      </c>
      <c r="E11" s="151"/>
      <c r="F11" s="152"/>
    </row>
    <row r="12">
      <c r="A12" s="132" t="s">
        <v>128</v>
      </c>
      <c r="B12" s="132" t="s">
        <v>149</v>
      </c>
      <c r="C12" s="132" t="s">
        <v>150</v>
      </c>
      <c r="D12" s="153">
        <v>200.0</v>
      </c>
      <c r="E12" s="134" t="s">
        <v>373</v>
      </c>
      <c r="F12" s="135"/>
    </row>
    <row r="13">
      <c r="A13" s="77"/>
      <c r="B13" s="126" t="s">
        <v>357</v>
      </c>
      <c r="C13" s="127" t="s">
        <v>335</v>
      </c>
      <c r="D13" s="154">
        <v>200.0</v>
      </c>
      <c r="E13" s="151"/>
      <c r="F13" s="152"/>
    </row>
    <row r="14">
      <c r="A14" s="147"/>
      <c r="B14" s="147"/>
      <c r="C14" s="147"/>
      <c r="D14" s="147"/>
      <c r="E14" s="147"/>
      <c r="F14" s="147"/>
    </row>
    <row r="15">
      <c r="A15" s="72" t="s">
        <v>65</v>
      </c>
      <c r="B15" s="72">
        <v>9.0</v>
      </c>
      <c r="C15" s="147"/>
      <c r="D15" s="147"/>
      <c r="E15" s="147"/>
      <c r="F15" s="147"/>
    </row>
    <row r="16">
      <c r="A16" s="72" t="s">
        <v>66</v>
      </c>
      <c r="B16" s="35">
        <f>SUM(D3+D7+D11+D13)</f>
        <v>37453</v>
      </c>
      <c r="C16" s="147"/>
      <c r="D16" s="147"/>
      <c r="E16" s="147"/>
      <c r="F16" s="147"/>
    </row>
  </sheetData>
  <hyperlinks>
    <hyperlink r:id="rId1" ref="E2"/>
    <hyperlink r:id="rId2" ref="E4"/>
    <hyperlink r:id="rId3" ref="E5"/>
    <hyperlink r:id="rId4" ref="E6"/>
    <hyperlink r:id="rId5" ref="E8"/>
    <hyperlink r:id="rId6" ref="E9"/>
    <hyperlink r:id="rId7" ref="E10"/>
    <hyperlink r:id="rId8" ref="E12"/>
  </hyperlinks>
  <drawing r:id="rId9"/>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9.63"/>
    <col customWidth="1" min="2" max="2" width="54.0"/>
    <col customWidth="1" min="3" max="3" width="16.75"/>
    <col customWidth="1" min="4" max="4" width="8.0"/>
    <col customWidth="1" min="6" max="6" width="57.25"/>
  </cols>
  <sheetData>
    <row r="1">
      <c r="A1" s="66" t="s">
        <v>0</v>
      </c>
      <c r="B1" s="66" t="s">
        <v>39</v>
      </c>
      <c r="C1" s="66" t="s">
        <v>40</v>
      </c>
      <c r="D1" s="82" t="s">
        <v>41</v>
      </c>
      <c r="E1" s="66" t="s">
        <v>42</v>
      </c>
      <c r="F1" s="66" t="s">
        <v>14</v>
      </c>
    </row>
    <row r="2">
      <c r="A2" s="87" t="s">
        <v>155</v>
      </c>
      <c r="B2" s="87" t="s">
        <v>374</v>
      </c>
      <c r="C2" s="87" t="s">
        <v>375</v>
      </c>
      <c r="D2" s="123">
        <v>300.0</v>
      </c>
      <c r="E2" s="90" t="s">
        <v>152</v>
      </c>
      <c r="F2" s="149"/>
    </row>
    <row r="3">
      <c r="A3" s="125"/>
      <c r="B3" s="126" t="s">
        <v>165</v>
      </c>
      <c r="C3" s="127" t="s">
        <v>335</v>
      </c>
      <c r="D3" s="128">
        <v>300.0</v>
      </c>
      <c r="E3" s="129"/>
      <c r="F3" s="130"/>
    </row>
    <row r="4">
      <c r="A4" s="67" t="s">
        <v>43</v>
      </c>
      <c r="B4" s="72" t="s">
        <v>338</v>
      </c>
      <c r="C4" s="72" t="s">
        <v>69</v>
      </c>
      <c r="D4" s="35">
        <v>56333.34</v>
      </c>
      <c r="E4" s="71" t="s">
        <v>376</v>
      </c>
      <c r="F4" s="72" t="s">
        <v>377</v>
      </c>
    </row>
    <row r="5">
      <c r="A5" s="67" t="s">
        <v>43</v>
      </c>
      <c r="B5" s="72" t="s">
        <v>378</v>
      </c>
      <c r="C5" s="72" t="s">
        <v>69</v>
      </c>
      <c r="D5" s="35">
        <v>61666.67</v>
      </c>
      <c r="E5" s="71" t="s">
        <v>376</v>
      </c>
    </row>
    <row r="6">
      <c r="A6" s="67" t="s">
        <v>43</v>
      </c>
      <c r="B6" s="72" t="s">
        <v>379</v>
      </c>
      <c r="C6" s="72" t="s">
        <v>69</v>
      </c>
      <c r="D6" s="35">
        <v>28333.34</v>
      </c>
      <c r="E6" s="71" t="s">
        <v>376</v>
      </c>
    </row>
    <row r="7">
      <c r="A7" s="67" t="s">
        <v>43</v>
      </c>
      <c r="B7" s="72" t="s">
        <v>380</v>
      </c>
      <c r="C7" s="72" t="s">
        <v>69</v>
      </c>
      <c r="D7" s="35">
        <v>25000.0</v>
      </c>
      <c r="E7" s="71" t="s">
        <v>376</v>
      </c>
    </row>
    <row r="8">
      <c r="A8" s="67" t="s">
        <v>43</v>
      </c>
      <c r="B8" s="72" t="s">
        <v>381</v>
      </c>
      <c r="C8" s="72" t="s">
        <v>69</v>
      </c>
      <c r="D8" s="35">
        <v>35000.0</v>
      </c>
      <c r="E8" s="71" t="s">
        <v>376</v>
      </c>
    </row>
    <row r="9">
      <c r="A9" s="131" t="s">
        <v>43</v>
      </c>
      <c r="B9" s="132" t="s">
        <v>345</v>
      </c>
      <c r="C9" s="132" t="s">
        <v>365</v>
      </c>
      <c r="D9" s="133">
        <v>500.0</v>
      </c>
      <c r="E9" s="134" t="s">
        <v>376</v>
      </c>
      <c r="F9" s="135"/>
    </row>
    <row r="10">
      <c r="A10" s="131" t="s">
        <v>43</v>
      </c>
      <c r="B10" s="132" t="s">
        <v>382</v>
      </c>
      <c r="C10" s="132" t="s">
        <v>383</v>
      </c>
      <c r="D10" s="133">
        <v>1200.0</v>
      </c>
      <c r="E10" s="134" t="s">
        <v>376</v>
      </c>
      <c r="F10" s="135"/>
    </row>
    <row r="11">
      <c r="A11" s="131" t="s">
        <v>43</v>
      </c>
      <c r="B11" s="132" t="s">
        <v>384</v>
      </c>
      <c r="C11" s="132" t="s">
        <v>385</v>
      </c>
      <c r="D11" s="133">
        <v>5000.0</v>
      </c>
      <c r="E11" s="134" t="s">
        <v>376</v>
      </c>
      <c r="F11" s="135"/>
    </row>
    <row r="12">
      <c r="A12" s="77"/>
      <c r="B12" s="126" t="s">
        <v>371</v>
      </c>
      <c r="C12" s="127" t="s">
        <v>349</v>
      </c>
      <c r="D12" s="136">
        <f>SUM(D4:D11)</f>
        <v>213033.35</v>
      </c>
      <c r="E12" s="151"/>
      <c r="F12" s="152"/>
    </row>
    <row r="13">
      <c r="A13" s="120" t="s">
        <v>128</v>
      </c>
      <c r="B13" s="120" t="s">
        <v>198</v>
      </c>
      <c r="C13" s="120" t="s">
        <v>386</v>
      </c>
      <c r="D13" s="155">
        <v>200.0</v>
      </c>
      <c r="E13" s="156" t="s">
        <v>195</v>
      </c>
      <c r="F13" s="157"/>
    </row>
    <row r="14">
      <c r="A14" s="115"/>
      <c r="B14" s="97" t="s">
        <v>134</v>
      </c>
      <c r="C14" s="97" t="s">
        <v>335</v>
      </c>
      <c r="D14" s="158">
        <f>SUM(D13)</f>
        <v>200</v>
      </c>
      <c r="E14" s="117"/>
      <c r="F14" s="118"/>
    </row>
    <row r="15">
      <c r="A15" s="147"/>
      <c r="B15" s="147"/>
      <c r="C15" s="147"/>
      <c r="D15" s="148"/>
      <c r="E15" s="147"/>
      <c r="F15" s="147"/>
    </row>
    <row r="16">
      <c r="A16" s="72" t="s">
        <v>65</v>
      </c>
      <c r="B16" s="72">
        <v>15.0</v>
      </c>
      <c r="C16" s="147"/>
      <c r="D16" s="148"/>
      <c r="E16" s="147"/>
      <c r="F16" s="147"/>
    </row>
    <row r="17">
      <c r="A17" s="72" t="s">
        <v>66</v>
      </c>
      <c r="B17" s="35">
        <f>D12+D3+D14</f>
        <v>213533.35</v>
      </c>
      <c r="C17" s="147"/>
      <c r="D17" s="148"/>
      <c r="E17" s="147"/>
      <c r="F17" s="147"/>
    </row>
  </sheetData>
  <mergeCells count="1">
    <mergeCell ref="F4:F8"/>
  </mergeCells>
  <hyperlinks>
    <hyperlink r:id="rId1" ref="E2"/>
    <hyperlink r:id="rId2" ref="E4"/>
    <hyperlink r:id="rId3" ref="E5"/>
    <hyperlink r:id="rId4" ref="E6"/>
    <hyperlink r:id="rId5" ref="E7"/>
    <hyperlink r:id="rId6" ref="E8"/>
    <hyperlink r:id="rId7" ref="E9"/>
    <hyperlink r:id="rId8" ref="E10"/>
    <hyperlink r:id="rId9" ref="E11"/>
    <hyperlink r:id="rId10" ref="E13"/>
  </hyperlinks>
  <drawing r:id="rId1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9.63"/>
    <col customWidth="1" min="2" max="2" width="27.5"/>
    <col customWidth="1" min="3" max="3" width="36.88"/>
    <col customWidth="1" min="4" max="4" width="8.0"/>
    <col customWidth="1" min="5" max="5" width="15.13"/>
    <col customWidth="1" min="6" max="6" width="60.0"/>
  </cols>
  <sheetData>
    <row r="1">
      <c r="A1" s="66" t="s">
        <v>0</v>
      </c>
      <c r="B1" s="66" t="s">
        <v>39</v>
      </c>
      <c r="C1" s="66" t="s">
        <v>40</v>
      </c>
      <c r="D1" s="82" t="s">
        <v>41</v>
      </c>
      <c r="E1" s="66" t="s">
        <v>42</v>
      </c>
      <c r="F1" s="66" t="s">
        <v>14</v>
      </c>
    </row>
    <row r="2">
      <c r="A2" s="131" t="s">
        <v>143</v>
      </c>
      <c r="B2" s="132" t="s">
        <v>345</v>
      </c>
      <c r="C2" s="132" t="s">
        <v>387</v>
      </c>
      <c r="D2" s="133">
        <v>5184.0</v>
      </c>
      <c r="E2" s="134" t="s">
        <v>388</v>
      </c>
      <c r="F2" s="135"/>
    </row>
    <row r="3">
      <c r="A3" s="131" t="s">
        <v>143</v>
      </c>
      <c r="B3" s="132" t="s">
        <v>345</v>
      </c>
      <c r="C3" s="132" t="s">
        <v>365</v>
      </c>
      <c r="D3" s="133">
        <v>1824.0</v>
      </c>
      <c r="E3" s="134" t="s">
        <v>388</v>
      </c>
      <c r="F3" s="135"/>
    </row>
    <row r="4">
      <c r="A4" s="77"/>
      <c r="B4" s="126" t="s">
        <v>153</v>
      </c>
      <c r="C4" s="127" t="s">
        <v>135</v>
      </c>
      <c r="D4" s="136">
        <f>SUM(D2:D3)</f>
        <v>7008</v>
      </c>
      <c r="E4" s="151"/>
      <c r="F4" s="152"/>
    </row>
    <row r="5">
      <c r="A5" s="159" t="s">
        <v>389</v>
      </c>
      <c r="B5" s="132" t="s">
        <v>345</v>
      </c>
      <c r="C5" s="132" t="s">
        <v>390</v>
      </c>
      <c r="D5" s="133">
        <v>6900.0</v>
      </c>
      <c r="E5" s="134" t="s">
        <v>388</v>
      </c>
      <c r="F5" s="135"/>
    </row>
    <row r="6">
      <c r="A6" s="159" t="s">
        <v>389</v>
      </c>
      <c r="B6" s="132" t="s">
        <v>345</v>
      </c>
      <c r="C6" s="132" t="s">
        <v>391</v>
      </c>
      <c r="D6" s="133">
        <v>1333.0</v>
      </c>
      <c r="E6" s="134" t="s">
        <v>388</v>
      </c>
      <c r="F6" s="135"/>
    </row>
    <row r="7">
      <c r="A7" s="159" t="s">
        <v>389</v>
      </c>
      <c r="B7" s="132" t="s">
        <v>345</v>
      </c>
      <c r="C7" s="132" t="s">
        <v>387</v>
      </c>
      <c r="D7" s="133">
        <v>4116.0</v>
      </c>
      <c r="E7" s="134" t="s">
        <v>388</v>
      </c>
      <c r="F7" s="135"/>
    </row>
    <row r="8">
      <c r="A8" s="77"/>
      <c r="B8" s="126" t="s">
        <v>392</v>
      </c>
      <c r="C8" s="127" t="s">
        <v>372</v>
      </c>
      <c r="D8" s="136">
        <f>SUM(D5:D7)</f>
        <v>12349</v>
      </c>
      <c r="E8" s="151"/>
      <c r="F8" s="152"/>
    </row>
    <row r="9">
      <c r="A9" s="159" t="s">
        <v>155</v>
      </c>
      <c r="B9" s="160" t="s">
        <v>151</v>
      </c>
      <c r="C9" s="132" t="s">
        <v>393</v>
      </c>
      <c r="D9" s="133">
        <v>18000.0</v>
      </c>
      <c r="E9" s="134" t="s">
        <v>394</v>
      </c>
      <c r="F9" s="135"/>
    </row>
    <row r="10">
      <c r="A10" s="131" t="s">
        <v>155</v>
      </c>
      <c r="B10" s="132" t="s">
        <v>395</v>
      </c>
      <c r="C10" s="132" t="s">
        <v>396</v>
      </c>
      <c r="D10" s="133">
        <v>500.0</v>
      </c>
      <c r="E10" s="134" t="s">
        <v>388</v>
      </c>
      <c r="F10" s="135"/>
    </row>
    <row r="11">
      <c r="A11" s="67" t="s">
        <v>155</v>
      </c>
      <c r="B11" s="72" t="s">
        <v>397</v>
      </c>
      <c r="C11" s="72" t="s">
        <v>398</v>
      </c>
      <c r="D11" s="35">
        <v>200.0</v>
      </c>
      <c r="E11" s="71" t="s">
        <v>399</v>
      </c>
      <c r="F11" s="72"/>
    </row>
    <row r="12">
      <c r="A12" s="77"/>
      <c r="B12" s="126" t="s">
        <v>165</v>
      </c>
      <c r="C12" s="127" t="s">
        <v>372</v>
      </c>
      <c r="D12" s="136">
        <f>SUM(D9:D11)</f>
        <v>18700</v>
      </c>
      <c r="E12" s="151"/>
      <c r="F12" s="152"/>
    </row>
    <row r="13">
      <c r="A13" s="131" t="s">
        <v>68</v>
      </c>
      <c r="B13" s="132" t="s">
        <v>345</v>
      </c>
      <c r="C13" s="132" t="s">
        <v>400</v>
      </c>
      <c r="D13" s="133">
        <v>4000.0</v>
      </c>
      <c r="E13" s="134" t="s">
        <v>388</v>
      </c>
      <c r="F13" s="135"/>
    </row>
    <row r="14">
      <c r="A14" s="131" t="s">
        <v>68</v>
      </c>
      <c r="B14" s="132" t="s">
        <v>345</v>
      </c>
      <c r="C14" s="132" t="s">
        <v>365</v>
      </c>
      <c r="D14" s="133">
        <v>1500.0</v>
      </c>
      <c r="E14" s="134" t="s">
        <v>388</v>
      </c>
      <c r="F14" s="135"/>
    </row>
    <row r="15">
      <c r="A15" s="77"/>
      <c r="B15" s="126" t="s">
        <v>86</v>
      </c>
      <c r="C15" s="127" t="s">
        <v>135</v>
      </c>
      <c r="D15" s="136">
        <f>SUM(D13:D14)</f>
        <v>5500</v>
      </c>
      <c r="E15" s="151"/>
      <c r="F15" s="152"/>
    </row>
    <row r="16">
      <c r="A16" s="131" t="s">
        <v>401</v>
      </c>
      <c r="B16" s="132" t="s">
        <v>345</v>
      </c>
      <c r="C16" s="132" t="s">
        <v>402</v>
      </c>
      <c r="D16" s="133">
        <v>2400.0</v>
      </c>
      <c r="E16" s="134" t="s">
        <v>388</v>
      </c>
      <c r="F16" s="135"/>
    </row>
    <row r="17">
      <c r="A17" s="131" t="s">
        <v>401</v>
      </c>
      <c r="B17" s="132" t="s">
        <v>345</v>
      </c>
      <c r="C17" s="132" t="s">
        <v>365</v>
      </c>
      <c r="D17" s="133">
        <v>1550.0</v>
      </c>
      <c r="E17" s="134" t="s">
        <v>388</v>
      </c>
      <c r="F17" s="135"/>
    </row>
    <row r="18">
      <c r="A18" s="131" t="s">
        <v>401</v>
      </c>
      <c r="B18" s="132" t="s">
        <v>345</v>
      </c>
      <c r="C18" s="132" t="s">
        <v>387</v>
      </c>
      <c r="D18" s="133">
        <v>4000.0</v>
      </c>
      <c r="E18" s="134" t="s">
        <v>388</v>
      </c>
      <c r="F18" s="135"/>
    </row>
    <row r="19">
      <c r="A19" s="77"/>
      <c r="B19" s="126" t="s">
        <v>403</v>
      </c>
      <c r="C19" s="127" t="s">
        <v>372</v>
      </c>
      <c r="D19" s="136">
        <f>SUM(D16:D18)</f>
        <v>7950</v>
      </c>
      <c r="E19" s="151"/>
      <c r="F19" s="152"/>
    </row>
    <row r="20">
      <c r="A20" s="67" t="s">
        <v>43</v>
      </c>
      <c r="B20" s="72" t="s">
        <v>404</v>
      </c>
      <c r="C20" s="72" t="s">
        <v>405</v>
      </c>
      <c r="D20" s="35">
        <v>150000.0</v>
      </c>
      <c r="E20" s="71" t="s">
        <v>47</v>
      </c>
      <c r="F20" s="72" t="s">
        <v>406</v>
      </c>
    </row>
    <row r="21">
      <c r="A21" s="67" t="s">
        <v>43</v>
      </c>
      <c r="B21" s="72" t="s">
        <v>407</v>
      </c>
      <c r="C21" s="72" t="s">
        <v>408</v>
      </c>
      <c r="D21" s="35">
        <v>1413.0</v>
      </c>
      <c r="E21" s="71" t="s">
        <v>47</v>
      </c>
      <c r="F21" s="72" t="s">
        <v>409</v>
      </c>
    </row>
    <row r="22">
      <c r="A22" s="67" t="s">
        <v>43</v>
      </c>
      <c r="B22" s="72" t="s">
        <v>410</v>
      </c>
      <c r="C22" s="72" t="s">
        <v>411</v>
      </c>
      <c r="D22" s="35">
        <v>11666.67</v>
      </c>
      <c r="E22" s="71" t="s">
        <v>412</v>
      </c>
      <c r="F22" s="147"/>
    </row>
    <row r="23">
      <c r="A23" s="77"/>
      <c r="B23" s="126" t="s">
        <v>63</v>
      </c>
      <c r="C23" s="127" t="s">
        <v>154</v>
      </c>
      <c r="D23" s="136">
        <f>SUM(D20:D22)</f>
        <v>163079.67</v>
      </c>
      <c r="E23" s="151"/>
      <c r="F23" s="152"/>
    </row>
    <row r="24">
      <c r="A24" s="120" t="s">
        <v>128</v>
      </c>
      <c r="B24" s="120" t="s">
        <v>413</v>
      </c>
      <c r="C24" s="161" t="s">
        <v>414</v>
      </c>
      <c r="D24" s="155">
        <v>200.0</v>
      </c>
      <c r="E24" s="156" t="s">
        <v>195</v>
      </c>
      <c r="F24" s="157"/>
    </row>
    <row r="25">
      <c r="A25" s="120" t="s">
        <v>128</v>
      </c>
      <c r="B25" s="120" t="s">
        <v>415</v>
      </c>
      <c r="C25" s="120" t="s">
        <v>416</v>
      </c>
      <c r="D25" s="155">
        <v>200.0</v>
      </c>
      <c r="E25" s="156" t="s">
        <v>195</v>
      </c>
      <c r="F25" s="157"/>
    </row>
    <row r="26">
      <c r="A26" s="120" t="s">
        <v>128</v>
      </c>
      <c r="B26" s="120" t="s">
        <v>417</v>
      </c>
      <c r="C26" s="120" t="s">
        <v>418</v>
      </c>
      <c r="D26" s="155">
        <v>200.0</v>
      </c>
      <c r="E26" s="156" t="s">
        <v>195</v>
      </c>
      <c r="F26" s="157"/>
    </row>
    <row r="27">
      <c r="A27" s="120" t="s">
        <v>128</v>
      </c>
      <c r="B27" s="120" t="s">
        <v>419</v>
      </c>
      <c r="C27" s="120" t="s">
        <v>420</v>
      </c>
      <c r="D27" s="155">
        <v>200.0</v>
      </c>
      <c r="E27" s="156" t="s">
        <v>195</v>
      </c>
      <c r="F27" s="157"/>
    </row>
    <row r="28">
      <c r="A28" s="115"/>
      <c r="B28" s="97" t="s">
        <v>134</v>
      </c>
      <c r="C28" s="97" t="s">
        <v>154</v>
      </c>
      <c r="D28" s="158">
        <f>SUM(D24:D27)</f>
        <v>800</v>
      </c>
      <c r="E28" s="117"/>
      <c r="F28" s="118"/>
    </row>
    <row r="29">
      <c r="A29" s="72"/>
      <c r="B29" s="72"/>
      <c r="C29" s="147"/>
      <c r="D29" s="148"/>
      <c r="E29" s="147"/>
      <c r="F29" s="147"/>
    </row>
    <row r="30">
      <c r="A30" s="72" t="s">
        <v>65</v>
      </c>
      <c r="B30" s="72">
        <v>21.0</v>
      </c>
      <c r="C30" s="147"/>
      <c r="D30" s="148"/>
      <c r="E30" s="147"/>
      <c r="F30" s="147"/>
    </row>
    <row r="31">
      <c r="A31" s="72" t="s">
        <v>66</v>
      </c>
      <c r="B31" s="148">
        <f>SUM(D4+D8+D12+D15+D19+D23+D28)</f>
        <v>215386.67</v>
      </c>
      <c r="C31" s="147"/>
      <c r="D31" s="148"/>
      <c r="E31" s="147"/>
      <c r="F31" s="147"/>
    </row>
  </sheetData>
  <hyperlinks>
    <hyperlink r:id="rId1" ref="E2"/>
    <hyperlink r:id="rId2" ref="E3"/>
    <hyperlink r:id="rId3" ref="E5"/>
    <hyperlink r:id="rId4" ref="E6"/>
    <hyperlink r:id="rId5" ref="E7"/>
    <hyperlink r:id="rId6" ref="E9"/>
    <hyperlink r:id="rId7" ref="E10"/>
    <hyperlink r:id="rId8" ref="E11"/>
    <hyperlink r:id="rId9" ref="E13"/>
    <hyperlink r:id="rId10" ref="E14"/>
    <hyperlink r:id="rId11" ref="E16"/>
    <hyperlink r:id="rId12" ref="E17"/>
    <hyperlink r:id="rId13" ref="E18"/>
    <hyperlink r:id="rId14" ref="E20"/>
    <hyperlink r:id="rId15" ref="E21"/>
    <hyperlink r:id="rId16" ref="E22"/>
    <hyperlink r:id="rId17" ref="E24"/>
    <hyperlink r:id="rId18" ref="E25"/>
    <hyperlink r:id="rId19" ref="E26"/>
    <hyperlink r:id="rId20" ref="E27"/>
  </hyperlinks>
  <drawing r:id="rId21"/>
</worksheet>
</file>